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codeName="ThisWorkbook" autoCompressPictures="0"/>
  <workbookProtection lockStructure="1"/>
  <bookViews>
    <workbookView xWindow="200" yWindow="0" windowWidth="25520" windowHeight="15460" activeTab="1"/>
  </bookViews>
  <sheets>
    <sheet name="Impreso de Licencias" sheetId="10" r:id="rId1"/>
    <sheet name="Resumen" sheetId="1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0" l="1"/>
  <c r="B14" i="10"/>
  <c r="C13" i="10"/>
  <c r="C35" i="12"/>
  <c r="AK2" i="12"/>
  <c r="U8" i="10"/>
  <c r="U5" i="10"/>
  <c r="U6" i="10"/>
  <c r="U7" i="10"/>
  <c r="D20" i="10"/>
  <c r="M31" i="10"/>
  <c r="M30" i="10"/>
  <c r="M64" i="10"/>
  <c r="M63" i="10"/>
  <c r="M62" i="10"/>
  <c r="P62" i="10"/>
  <c r="M61" i="10"/>
  <c r="M60" i="10"/>
  <c r="M59" i="10"/>
  <c r="P59" i="10"/>
  <c r="M58" i="10"/>
  <c r="M57" i="10"/>
  <c r="P57" i="10"/>
  <c r="M56" i="10"/>
  <c r="P56" i="10"/>
  <c r="M55" i="10"/>
  <c r="M54" i="10"/>
  <c r="M53" i="10"/>
  <c r="M52" i="10"/>
  <c r="M51" i="10"/>
  <c r="M50" i="10"/>
  <c r="M49" i="10"/>
  <c r="M47" i="10"/>
  <c r="P47" i="10"/>
  <c r="M48" i="10"/>
  <c r="T47" i="10"/>
  <c r="M46" i="10"/>
  <c r="P46" i="10"/>
  <c r="T56" i="10"/>
  <c r="M45" i="10"/>
  <c r="M33" i="10"/>
  <c r="M32" i="10"/>
  <c r="M29" i="10"/>
  <c r="M28" i="10"/>
  <c r="M27" i="10"/>
  <c r="M26" i="10"/>
  <c r="T46" i="10"/>
  <c r="T57" i="10"/>
  <c r="T59" i="10"/>
  <c r="T62" i="10"/>
  <c r="T29" i="10"/>
  <c r="P29" i="10"/>
  <c r="T64" i="10"/>
  <c r="P64" i="10"/>
  <c r="T27" i="10"/>
  <c r="P27" i="10"/>
  <c r="T33" i="10"/>
  <c r="P33" i="10"/>
  <c r="T50" i="10"/>
  <c r="P50" i="10"/>
  <c r="T54" i="10"/>
  <c r="P54" i="10"/>
  <c r="T58" i="10"/>
  <c r="P58" i="10"/>
  <c r="T31" i="10"/>
  <c r="P31" i="10"/>
  <c r="T28" i="10"/>
  <c r="P28" i="10"/>
  <c r="T45" i="10"/>
  <c r="P45" i="10"/>
  <c r="T48" i="10"/>
  <c r="P48" i="10"/>
  <c r="T51" i="10"/>
  <c r="P51" i="10"/>
  <c r="T55" i="10"/>
  <c r="P55" i="10"/>
  <c r="T63" i="10"/>
  <c r="P63" i="10"/>
  <c r="T52" i="10"/>
  <c r="P52" i="10"/>
  <c r="T60" i="10"/>
  <c r="P60" i="10"/>
  <c r="T32" i="10"/>
  <c r="P32" i="10"/>
  <c r="T49" i="10"/>
  <c r="P49" i="10"/>
  <c r="T53" i="10"/>
  <c r="P53" i="10"/>
  <c r="T61" i="10"/>
  <c r="P61" i="10"/>
  <c r="T30" i="10"/>
  <c r="P30" i="10"/>
  <c r="T26" i="10"/>
  <c r="T16" i="10"/>
  <c r="P26" i="10"/>
  <c r="I5" i="12"/>
  <c r="H12" i="10"/>
  <c r="U64" i="10"/>
  <c r="U63" i="10"/>
  <c r="U62" i="10"/>
  <c r="U61" i="10"/>
  <c r="U60" i="10"/>
  <c r="U59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45" i="10"/>
  <c r="U33" i="10"/>
  <c r="U32" i="10"/>
  <c r="U31" i="10"/>
  <c r="U30" i="10"/>
  <c r="U29" i="10"/>
  <c r="U28" i="10"/>
  <c r="U27" i="10"/>
  <c r="S32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13" i="12"/>
  <c r="S12" i="12"/>
  <c r="S7" i="12"/>
  <c r="S8" i="12"/>
  <c r="S9" i="12"/>
  <c r="S10" i="12"/>
  <c r="S11" i="12"/>
  <c r="S6" i="12"/>
  <c r="S5" i="12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32" i="10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13" i="12"/>
  <c r="H6" i="12"/>
  <c r="H7" i="12"/>
  <c r="H8" i="12"/>
  <c r="H9" i="12"/>
  <c r="H10" i="12"/>
  <c r="H11" i="12"/>
  <c r="H12" i="12"/>
  <c r="H5" i="12"/>
  <c r="D5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14" i="12"/>
  <c r="I12" i="12"/>
  <c r="I6" i="12"/>
  <c r="I7" i="12"/>
  <c r="I8" i="12"/>
  <c r="I9" i="12"/>
  <c r="I10" i="12"/>
  <c r="I11" i="12"/>
  <c r="U26" i="10"/>
  <c r="X51" i="10"/>
  <c r="X64" i="10"/>
  <c r="X63" i="10"/>
  <c r="X62" i="10"/>
  <c r="X61" i="10"/>
  <c r="X60" i="10"/>
  <c r="X59" i="10"/>
  <c r="X58" i="10"/>
  <c r="X57" i="10"/>
  <c r="X56" i="10"/>
  <c r="X55" i="10"/>
  <c r="X54" i="10"/>
  <c r="X53" i="10"/>
  <c r="X52" i="10"/>
  <c r="X50" i="10"/>
  <c r="X49" i="10"/>
  <c r="X48" i="10"/>
  <c r="X47" i="10"/>
  <c r="X46" i="10"/>
  <c r="X45" i="10"/>
  <c r="L45" i="10"/>
  <c r="X33" i="10"/>
  <c r="L33" i="10"/>
  <c r="X32" i="10"/>
  <c r="X31" i="10"/>
  <c r="L31" i="10"/>
  <c r="X30" i="10"/>
  <c r="L30" i="10"/>
  <c r="X28" i="10"/>
  <c r="L28" i="10"/>
  <c r="X29" i="10"/>
  <c r="L29" i="10"/>
  <c r="X27" i="10"/>
  <c r="L27" i="10"/>
  <c r="X26" i="10"/>
  <c r="L26" i="10"/>
  <c r="M5" i="12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45" i="10"/>
  <c r="V27" i="10"/>
  <c r="V28" i="10"/>
  <c r="V29" i="10"/>
  <c r="V30" i="10"/>
  <c r="V31" i="10"/>
  <c r="V32" i="10"/>
  <c r="V33" i="10"/>
  <c r="V26" i="10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6" i="12"/>
  <c r="J15" i="12"/>
  <c r="J14" i="12"/>
  <c r="J13" i="12"/>
  <c r="J12" i="12"/>
  <c r="J11" i="12"/>
  <c r="J10" i="12"/>
  <c r="J9" i="12"/>
  <c r="J8" i="12"/>
  <c r="J7" i="12"/>
  <c r="J6" i="12"/>
  <c r="J5" i="12"/>
  <c r="J17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6" i="12"/>
  <c r="D15" i="12"/>
  <c r="D14" i="12"/>
  <c r="D13" i="12"/>
  <c r="D12" i="12"/>
  <c r="D11" i="12"/>
  <c r="D10" i="12"/>
  <c r="D9" i="12"/>
  <c r="D8" i="12"/>
  <c r="D7" i="12"/>
  <c r="D6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1" i="12"/>
  <c r="C10" i="12"/>
  <c r="C9" i="12"/>
  <c r="C8" i="12"/>
  <c r="C7" i="12"/>
  <c r="C6" i="12"/>
  <c r="C5" i="12"/>
  <c r="D17" i="12"/>
  <c r="C12" i="12"/>
  <c r="AA11" i="12"/>
  <c r="B19" i="12"/>
  <c r="B6" i="12"/>
  <c r="M6" i="12"/>
  <c r="E5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13" i="12"/>
  <c r="K6" i="12"/>
  <c r="K7" i="12"/>
  <c r="K8" i="12"/>
  <c r="K9" i="12"/>
  <c r="K10" i="12"/>
  <c r="K11" i="12"/>
  <c r="K12" i="12"/>
  <c r="K5" i="12"/>
  <c r="B14" i="12"/>
  <c r="E14" i="12"/>
  <c r="B15" i="12"/>
  <c r="G15" i="12"/>
  <c r="E15" i="12"/>
  <c r="B16" i="12"/>
  <c r="E16" i="12"/>
  <c r="B17" i="12"/>
  <c r="E17" i="12"/>
  <c r="B18" i="12"/>
  <c r="G18" i="12"/>
  <c r="E18" i="12"/>
  <c r="E19" i="12"/>
  <c r="B20" i="12"/>
  <c r="E20" i="12"/>
  <c r="B21" i="12"/>
  <c r="E21" i="12"/>
  <c r="B22" i="12"/>
  <c r="G22" i="12"/>
  <c r="E22" i="12"/>
  <c r="B23" i="12"/>
  <c r="G23" i="12"/>
  <c r="E23" i="12"/>
  <c r="B24" i="12"/>
  <c r="E24" i="12"/>
  <c r="B25" i="12"/>
  <c r="G25" i="12"/>
  <c r="E25" i="12"/>
  <c r="B26" i="12"/>
  <c r="E26" i="12"/>
  <c r="B27" i="12"/>
  <c r="G27" i="12"/>
  <c r="E27" i="12"/>
  <c r="B28" i="12"/>
  <c r="G28" i="12"/>
  <c r="E28" i="12"/>
  <c r="B29" i="12"/>
  <c r="E29" i="12"/>
  <c r="B30" i="12"/>
  <c r="G30" i="12"/>
  <c r="E30" i="12"/>
  <c r="B31" i="12"/>
  <c r="E31" i="12"/>
  <c r="B32" i="12"/>
  <c r="E32" i="12"/>
  <c r="E13" i="12"/>
  <c r="B13" i="12"/>
  <c r="G13" i="12"/>
  <c r="B8" i="12"/>
  <c r="E8" i="12"/>
  <c r="B9" i="12"/>
  <c r="G9" i="12"/>
  <c r="E9" i="12"/>
  <c r="B10" i="12"/>
  <c r="G10" i="12"/>
  <c r="E10" i="12"/>
  <c r="B11" i="12"/>
  <c r="E11" i="12"/>
  <c r="B12" i="12"/>
  <c r="G12" i="12"/>
  <c r="E12" i="12"/>
  <c r="E6" i="12"/>
  <c r="B7" i="12"/>
  <c r="E7" i="12"/>
  <c r="B5" i="12"/>
  <c r="F5" i="12"/>
  <c r="I13" i="12"/>
  <c r="D18" i="10"/>
  <c r="G7" i="12"/>
  <c r="T19" i="10"/>
  <c r="H18" i="10"/>
  <c r="G20" i="12"/>
  <c r="T18" i="10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G6" i="12"/>
  <c r="G16" i="12"/>
  <c r="G32" i="12"/>
  <c r="G21" i="12"/>
  <c r="G31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G14" i="12"/>
  <c r="G26" i="12"/>
  <c r="G8" i="12"/>
  <c r="G17" i="12"/>
  <c r="G5" i="12"/>
  <c r="G19" i="12"/>
  <c r="G11" i="12"/>
  <c r="G24" i="12"/>
  <c r="G29" i="12"/>
  <c r="AC4" i="12"/>
  <c r="AE4" i="12"/>
  <c r="AD4" i="12"/>
  <c r="AA14" i="12"/>
</calcChain>
</file>

<file path=xl/sharedStrings.xml><?xml version="1.0" encoding="utf-8"?>
<sst xmlns="http://schemas.openxmlformats.org/spreadsheetml/2006/main" count="161" uniqueCount="134">
  <si>
    <t>DNI/NIF</t>
  </si>
  <si>
    <t>APELLIDOS</t>
  </si>
  <si>
    <t>NOMBRE</t>
  </si>
  <si>
    <r>
      <t>FECHA</t>
    </r>
    <r>
      <rPr>
        <b/>
        <sz val="9.5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NAC.</t>
    </r>
  </si>
  <si>
    <t>CAT</t>
  </si>
  <si>
    <t>DIRECCION</t>
  </si>
  <si>
    <t>C.P.</t>
  </si>
  <si>
    <t>POBLACION</t>
  </si>
  <si>
    <t>Firma y sello del club</t>
  </si>
  <si>
    <t>FEDERACIÓN CANTABRA DE ESPELEOLOGÍA</t>
  </si>
  <si>
    <t xml:space="preserve">LISTADO DE FEDERADOS </t>
  </si>
  <si>
    <t xml:space="preserve"> Fecha del informe</t>
  </si>
  <si>
    <t>D.N.I.</t>
  </si>
  <si>
    <t>Nombre</t>
  </si>
  <si>
    <t>Apellidos</t>
  </si>
  <si>
    <t>Categoria</t>
  </si>
  <si>
    <t>Entidad Deportiva</t>
  </si>
  <si>
    <t>Dirección</t>
  </si>
  <si>
    <t>Población</t>
  </si>
  <si>
    <t>Mayor</t>
  </si>
  <si>
    <t>Plus A</t>
  </si>
  <si>
    <t>Juvenil</t>
  </si>
  <si>
    <t>Plus B</t>
  </si>
  <si>
    <t xml:space="preserve"> Licencias expedidas desde </t>
  </si>
  <si>
    <t xml:space="preserve"> hasta </t>
  </si>
  <si>
    <t>FECHA:</t>
  </si>
  <si>
    <t>POBLACION:</t>
  </si>
  <si>
    <t>CLUB O ENTIDAD:</t>
  </si>
  <si>
    <t>DOMICILIO CLUB:</t>
  </si>
  <si>
    <t>Fecha Nacimiento</t>
  </si>
  <si>
    <t>Fecha Expedición</t>
  </si>
  <si>
    <t>Básica A</t>
  </si>
  <si>
    <t>Básica B</t>
  </si>
  <si>
    <t>Básica B1</t>
  </si>
  <si>
    <t>Plus B1</t>
  </si>
  <si>
    <t>Mayores</t>
  </si>
  <si>
    <t>Juveniles</t>
  </si>
  <si>
    <t>Infantiles</t>
  </si>
  <si>
    <t>Cuota de Club</t>
  </si>
  <si>
    <t>Licencias Básica B1</t>
  </si>
  <si>
    <t>Licencias Plus A</t>
  </si>
  <si>
    <t>Licencias Plus B</t>
  </si>
  <si>
    <t>Licencias Plus B1</t>
  </si>
  <si>
    <t>Licencias Básica A</t>
  </si>
  <si>
    <t>Licencias Básica B</t>
  </si>
  <si>
    <t>Infantil</t>
  </si>
  <si>
    <t>Enviar archivo y justificante del pago a la dirección</t>
  </si>
  <si>
    <t>licencias@espeleocantabria.net</t>
  </si>
  <si>
    <t>Desglose de mis licencias</t>
  </si>
  <si>
    <t>Total a Ingresar ……………….………</t>
  </si>
  <si>
    <t>Texto de errores</t>
  </si>
  <si>
    <t>Códigos de error</t>
  </si>
  <si>
    <t>Ingresar en LIBERBANK (Caja Cantabria)</t>
  </si>
  <si>
    <t>Edades</t>
  </si>
  <si>
    <t>G.E.S. del C.A. Tajahierro</t>
  </si>
  <si>
    <t>Speleo Club Cántabro</t>
  </si>
  <si>
    <t>Club de Espeleología La Cambera</t>
  </si>
  <si>
    <t>Grupo de Espeleología La Lastrilla</t>
  </si>
  <si>
    <t>Asociación Espeleo-Montaña Trasmiera</t>
  </si>
  <si>
    <t>Sociedad Espeleológica Lenar</t>
  </si>
  <si>
    <t>S. de Act. Espeleo Cantabria</t>
  </si>
  <si>
    <t>Club Montaña y Espeleología PROTEUS</t>
  </si>
  <si>
    <t>Grupo de Espeleología Pistruellos</t>
  </si>
  <si>
    <t>Asociación Deportiva Pico Tres Mares</t>
  </si>
  <si>
    <t>G.E. Deportes Espeleo</t>
  </si>
  <si>
    <t>Sociedad Espeleológica Burnía</t>
  </si>
  <si>
    <t>Club de Espeleología Bathynellidae</t>
  </si>
  <si>
    <t>Asociación Espeleológica Ramaliega</t>
  </si>
  <si>
    <t>A.D. Espeleo y Montaña Colindres</t>
  </si>
  <si>
    <t>Listado de Grupos Cántabros</t>
  </si>
  <si>
    <t>C./ Rubio Nº2, 2º Izda.</t>
  </si>
  <si>
    <t>Santander</t>
  </si>
  <si>
    <t>Urb. Ría del Pas, 210</t>
  </si>
  <si>
    <t>Boo de Piélagos</t>
  </si>
  <si>
    <t>Colindres</t>
  </si>
  <si>
    <t>Ramales de la Victoria</t>
  </si>
  <si>
    <t>Casa Miguel</t>
  </si>
  <si>
    <t>Quintanilla de Lamasón</t>
  </si>
  <si>
    <t>Barrio Villanueva, 134 A</t>
  </si>
  <si>
    <t>Valle de Villlaverde</t>
  </si>
  <si>
    <t>Maliaño</t>
  </si>
  <si>
    <t>Apartado de Correos Nº8</t>
  </si>
  <si>
    <t>Apartado de Correos Nº770</t>
  </si>
  <si>
    <t>Bº La Iglesia, Nº31</t>
  </si>
  <si>
    <t>C/ Dos de Mayo, Nº4, 4º A</t>
  </si>
  <si>
    <t>Los Corrales de Buelna</t>
  </si>
  <si>
    <t>Ribamontán al Monte (Cubas)</t>
  </si>
  <si>
    <t>C/ Rufino Ruiz Ceballos, Nº9, 7º C</t>
  </si>
  <si>
    <t>Barrio el Mazo, Nº14</t>
  </si>
  <si>
    <t>Apartado de Correos Nº55</t>
  </si>
  <si>
    <t>Castro Urdiales</t>
  </si>
  <si>
    <t>San Marrtín del Pino, Nº23 Portal 10, 1º Izda.</t>
  </si>
  <si>
    <t>Club Cántabro de Exploraciones Subterráneas</t>
  </si>
  <si>
    <t>Espeleo Club Ábrigu</t>
  </si>
  <si>
    <t>Santoña</t>
  </si>
  <si>
    <t>Club Deportivo Silex</t>
  </si>
  <si>
    <t>C/ Canarias Nº2, 7º Izda.</t>
  </si>
  <si>
    <t>C/ General Dávila, Nº131, Nº3, 2º Izda.</t>
  </si>
  <si>
    <t>Inicio</t>
  </si>
  <si>
    <t>Fin</t>
  </si>
  <si>
    <t>Fin de semana</t>
  </si>
  <si>
    <t>Sexo (H/M)</t>
  </si>
  <si>
    <t>Total con Cuota de Club ……….……</t>
  </si>
  <si>
    <t>C/ Heliodoro Fernández, Nº16, 2ª Planta Casa de los Maestros</t>
  </si>
  <si>
    <t>C./ Alameda, 4 Bajos</t>
  </si>
  <si>
    <t>C./ Alday Nº1, 1º G</t>
  </si>
  <si>
    <t>Club Deportivo Lábarum</t>
  </si>
  <si>
    <t>Bº Real Sitio, Nº 5</t>
  </si>
  <si>
    <t>La Cavada</t>
  </si>
  <si>
    <t>Grupo Regional de Actividades Espeleológicas Sámano</t>
  </si>
  <si>
    <t>Bº Prado Nº 16</t>
  </si>
  <si>
    <t>Sámano</t>
  </si>
  <si>
    <t>Colonia de Los Pinares, 7 Bajo B-7</t>
  </si>
  <si>
    <t>SOLICITUD:</t>
  </si>
  <si>
    <t>Margen de fecha</t>
  </si>
  <si>
    <t>H</t>
  </si>
  <si>
    <t>M</t>
  </si>
  <si>
    <t>Licencias de fin de semana</t>
  </si>
  <si>
    <r>
      <rPr>
        <b/>
        <i/>
        <sz val="11"/>
        <rFont val="Calibri"/>
        <family val="2"/>
        <scheme val="minor"/>
      </rPr>
      <t>Enviar el archivo con el nombre</t>
    </r>
    <r>
      <rPr>
        <b/>
        <i/>
        <sz val="12"/>
        <rFont val="Calibri"/>
        <family val="2"/>
        <scheme val="minor"/>
      </rPr>
      <t>:</t>
    </r>
    <r>
      <rPr>
        <b/>
        <sz val="12"/>
        <rFont val="Arial"/>
        <family val="2"/>
      </rPr>
      <t/>
    </r>
  </si>
  <si>
    <t>Seg. 1mes (Cursos registrados FCE)</t>
  </si>
  <si>
    <r>
      <t xml:space="preserve">A: España  </t>
    </r>
    <r>
      <rPr>
        <b/>
        <sz val="9.5"/>
        <rFont val="Times New Roman"/>
        <family val="1"/>
      </rPr>
      <t xml:space="preserve">                             </t>
    </r>
    <r>
      <rPr>
        <b/>
        <sz val="11"/>
        <rFont val="Times New Roman"/>
        <family val="1"/>
      </rPr>
      <t>B: Europa                               B</t>
    </r>
    <r>
      <rPr>
        <b/>
        <vertAlign val="sub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: Todo el Mundo  </t>
    </r>
    <r>
      <rPr>
        <b/>
        <sz val="9.5"/>
        <rFont val="Times New Roman"/>
        <family val="1"/>
      </rPr>
      <t xml:space="preserve">       </t>
    </r>
  </si>
  <si>
    <t xml:space="preserve">  (Sólo cursos registrados en FCE)</t>
  </si>
  <si>
    <t>Total de Federados</t>
  </si>
  <si>
    <t>Mes</t>
  </si>
  <si>
    <t>CURSO_mi grupo_01 / 02 /…</t>
  </si>
  <si>
    <t>Club Deportivo Cota Mínima Cantabria</t>
  </si>
  <si>
    <t>A.B.C. Deportiva Udías</t>
  </si>
  <si>
    <t>C/ Las Escuelas,Nº 16</t>
  </si>
  <si>
    <t>La Hayuela (Udías)</t>
  </si>
  <si>
    <t>Bº Calseca, 3</t>
  </si>
  <si>
    <t>Ruesga</t>
  </si>
  <si>
    <t>Licencia 1 mes 2018</t>
  </si>
  <si>
    <t>Precio de las Licencias año 2018</t>
  </si>
  <si>
    <t>ES58 2048 2015 6634 0003 1431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</si>
</sst>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 &quot;de&quot;\ mmmm\ &quot;de&quot;\ yyyy;@"/>
    <numFmt numFmtId="165" formatCode="0;\-0;;@"/>
    <numFmt numFmtId="166" formatCode="#,##0\ &quot;€&quot;"/>
    <numFmt numFmtId="167" formatCode="00000"/>
    <numFmt numFmtId="168" formatCode="dd\-mm\-yy;@"/>
  </numFmts>
  <fonts count="40" x14ac:knownFonts="1">
    <font>
      <sz val="10"/>
      <name val="Arial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b/>
      <sz val="12"/>
      <name val="Times New Roman"/>
      <family val="1"/>
    </font>
    <font>
      <b/>
      <sz val="9.5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6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20"/>
      <color rgb="FFFF0000"/>
      <name val="Arial"/>
      <family val="2"/>
    </font>
    <font>
      <sz val="9"/>
      <color indexed="8"/>
      <name val="Calibri"/>
      <family val="2"/>
      <scheme val="minor"/>
    </font>
    <font>
      <b/>
      <i/>
      <sz val="16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0070C0"/>
      <name val="Calibri"/>
      <family val="2"/>
      <scheme val="minor"/>
    </font>
    <font>
      <b/>
      <u/>
      <sz val="9.5"/>
      <color rgb="FF0070C0"/>
      <name val="Times New Roman"/>
      <family val="1"/>
    </font>
    <font>
      <b/>
      <sz val="16"/>
      <color rgb="FFFF0000"/>
      <name val="Arial"/>
      <family val="2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23" fillId="0" borderId="0"/>
    <xf numFmtId="0" fontId="8" fillId="0" borderId="0"/>
  </cellStyleXfs>
  <cellXfs count="252">
    <xf numFmtId="0" fontId="0" fillId="0" borderId="0" xfId="0"/>
    <xf numFmtId="0" fontId="5" fillId="0" borderId="0" xfId="1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4" fontId="5" fillId="0" borderId="4" xfId="1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66" fontId="13" fillId="0" borderId="12" xfId="0" applyNumberFormat="1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4" fillId="0" borderId="1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4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" fontId="25" fillId="0" borderId="0" xfId="0" applyNumberFormat="1" applyFont="1" applyAlignment="1" applyProtection="1">
      <alignment horizontal="center" vertical="center"/>
    </xf>
    <xf numFmtId="1" fontId="25" fillId="0" borderId="0" xfId="0" applyNumberFormat="1" applyFont="1" applyBorder="1" applyAlignment="1" applyProtection="1">
      <alignment horizontal="center" vertical="center"/>
    </xf>
    <xf numFmtId="1" fontId="24" fillId="0" borderId="5" xfId="0" applyNumberFormat="1" applyFont="1" applyBorder="1" applyAlignment="1" applyProtection="1">
      <alignment horizontal="center" vertical="center" wrapText="1"/>
    </xf>
    <xf numFmtId="1" fontId="26" fillId="0" borderId="5" xfId="0" applyNumberFormat="1" applyFont="1" applyBorder="1" applyAlignment="1" applyProtection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left" vertical="center" wrapText="1" indent="1"/>
      <protection locked="0"/>
    </xf>
    <xf numFmtId="167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left" vertical="center" wrapText="1" indent="1"/>
      <protection locked="0"/>
    </xf>
    <xf numFmtId="167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left" vertical="center" wrapText="1" indent="1"/>
      <protection locked="0"/>
    </xf>
    <xf numFmtId="167" fontId="22" fillId="0" borderId="5" xfId="0" applyNumberFormat="1" applyFont="1" applyFill="1" applyBorder="1" applyAlignment="1" applyProtection="1">
      <alignment horizontal="center" vertical="center"/>
      <protection locked="0"/>
    </xf>
    <xf numFmtId="167" fontId="21" fillId="0" borderId="5" xfId="0" applyNumberFormat="1" applyFont="1" applyBorder="1" applyAlignment="1" applyProtection="1">
      <alignment horizontal="center" vertical="center" wrapText="1"/>
      <protection locked="0"/>
    </xf>
    <xf numFmtId="14" fontId="21" fillId="0" borderId="11" xfId="3" applyNumberFormat="1" applyFont="1" applyFill="1" applyBorder="1" applyAlignment="1" applyProtection="1">
      <alignment horizontal="center" vertical="center" wrapText="1"/>
      <protection locked="0"/>
    </xf>
    <xf numFmtId="167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indent="1"/>
    </xf>
    <xf numFmtId="0" fontId="6" fillId="0" borderId="5" xfId="0" applyFont="1" applyBorder="1" applyAlignment="1" applyProtection="1">
      <alignment horizontal="left" vertical="center" indent="1"/>
    </xf>
    <xf numFmtId="0" fontId="6" fillId="0" borderId="5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12" fillId="0" borderId="15" xfId="1" applyNumberFormat="1" applyFont="1" applyBorder="1" applyAlignment="1">
      <alignment horizontal="center" vertical="center" wrapText="1"/>
    </xf>
    <xf numFmtId="14" fontId="12" fillId="0" borderId="11" xfId="1" applyNumberFormat="1" applyFont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indent="1"/>
    </xf>
    <xf numFmtId="0" fontId="7" fillId="0" borderId="18" xfId="0" applyNumberFormat="1" applyFont="1" applyBorder="1" applyAlignment="1">
      <alignment horizontal="center" vertical="center"/>
    </xf>
    <xf numFmtId="167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left" vertical="center" wrapText="1" indent="1"/>
      <protection locked="0"/>
    </xf>
    <xf numFmtId="0" fontId="22" fillId="0" borderId="11" xfId="0" applyFont="1" applyBorder="1" applyAlignment="1" applyProtection="1">
      <alignment horizontal="left" vertical="center" wrapText="1" indent="1"/>
      <protection locked="0"/>
    </xf>
    <xf numFmtId="0" fontId="21" fillId="0" borderId="8" xfId="0" applyFont="1" applyFill="1" applyBorder="1" applyAlignment="1" applyProtection="1">
      <alignment horizontal="left" vertical="center" wrapText="1" indent="1"/>
      <protection locked="0"/>
    </xf>
    <xf numFmtId="0" fontId="0" fillId="0" borderId="5" xfId="0" applyBorder="1" applyProtection="1"/>
    <xf numFmtId="164" fontId="32" fillId="0" borderId="0" xfId="0" applyNumberFormat="1" applyFont="1" applyBorder="1" applyAlignment="1" applyProtection="1">
      <alignment horizontal="right" vertical="center"/>
    </xf>
    <xf numFmtId="165" fontId="29" fillId="0" borderId="0" xfId="0" applyNumberFormat="1" applyFont="1" applyAlignment="1" applyProtection="1">
      <alignment vertical="center"/>
      <protection hidden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49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14" fontId="0" fillId="0" borderId="5" xfId="0" applyNumberFormat="1" applyBorder="1" applyProtection="1"/>
    <xf numFmtId="0" fontId="6" fillId="0" borderId="5" xfId="0" applyFont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left" vertical="center" wrapText="1" indent="1"/>
      <protection locked="0"/>
    </xf>
    <xf numFmtId="166" fontId="7" fillId="5" borderId="5" xfId="0" applyNumberFormat="1" applyFont="1" applyFill="1" applyBorder="1" applyAlignment="1">
      <alignment horizontal="center" vertical="center"/>
    </xf>
    <xf numFmtId="165" fontId="5" fillId="6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6" fontId="13" fillId="6" borderId="16" xfId="0" applyNumberFormat="1" applyFont="1" applyFill="1" applyBorder="1" applyAlignment="1">
      <alignment horizontal="left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6" borderId="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indent="1"/>
    </xf>
    <xf numFmtId="0" fontId="37" fillId="0" borderId="0" xfId="0" applyFont="1" applyAlignment="1" applyProtection="1">
      <alignment horizontal="left" vertical="center" wrapText="1"/>
    </xf>
    <xf numFmtId="0" fontId="38" fillId="0" borderId="0" xfId="0" applyFont="1" applyAlignment="1" applyProtection="1">
      <alignment horizontal="left" vertical="top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left" vertical="center" wrapText="1" indent="1"/>
      <protection locked="0"/>
    </xf>
    <xf numFmtId="0" fontId="22" fillId="0" borderId="21" xfId="0" applyFont="1" applyBorder="1" applyAlignment="1" applyProtection="1">
      <alignment horizontal="left" vertical="center" wrapText="1" indent="1"/>
      <protection locked="0"/>
    </xf>
    <xf numFmtId="0" fontId="22" fillId="0" borderId="5" xfId="0" applyFont="1" applyBorder="1" applyAlignment="1" applyProtection="1">
      <alignment horizontal="left" vertical="center" wrapText="1" indent="1"/>
      <protection locked="0"/>
    </xf>
    <xf numFmtId="0" fontId="22" fillId="0" borderId="11" xfId="0" applyFont="1" applyBorder="1" applyAlignment="1" applyProtection="1">
      <alignment horizontal="left" vertical="center" wrapText="1" indent="1"/>
      <protection locked="0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164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165" fontId="29" fillId="0" borderId="38" xfId="0" applyNumberFormat="1" applyFont="1" applyBorder="1" applyAlignment="1" applyProtection="1">
      <alignment horizontal="center" vertical="center"/>
      <protection hidden="1"/>
    </xf>
    <xf numFmtId="165" fontId="29" fillId="0" borderId="0" xfId="0" applyNumberFormat="1" applyFont="1" applyAlignment="1" applyProtection="1">
      <alignment horizontal="center" vertical="center"/>
      <protection hidden="1"/>
    </xf>
    <xf numFmtId="167" fontId="20" fillId="0" borderId="0" xfId="0" applyNumberFormat="1" applyFont="1" applyBorder="1" applyAlignment="1" applyProtection="1">
      <alignment horizontal="left"/>
    </xf>
    <xf numFmtId="164" fontId="31" fillId="0" borderId="0" xfId="0" applyNumberFormat="1" applyFont="1" applyBorder="1" applyAlignment="1" applyProtection="1">
      <alignment horizontal="center" vertical="center"/>
      <protection locked="0"/>
    </xf>
    <xf numFmtId="164" fontId="31" fillId="0" borderId="3" xfId="0" applyNumberFormat="1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left" vertical="center" wrapText="1" indent="1"/>
      <protection locked="0"/>
    </xf>
    <xf numFmtId="0" fontId="22" fillId="0" borderId="15" xfId="0" applyFont="1" applyBorder="1" applyAlignment="1" applyProtection="1">
      <alignment horizontal="left" vertical="center" wrapText="1" indent="1"/>
      <protection locked="0"/>
    </xf>
    <xf numFmtId="0" fontId="21" fillId="0" borderId="25" xfId="0" applyFont="1" applyBorder="1" applyAlignment="1" applyProtection="1">
      <alignment horizontal="left" vertical="center" wrapText="1" indent="1"/>
      <protection locked="0"/>
    </xf>
    <xf numFmtId="0" fontId="21" fillId="0" borderId="15" xfId="0" applyFont="1" applyBorder="1" applyAlignment="1" applyProtection="1">
      <alignment horizontal="left" vertical="center" wrapText="1" indent="1"/>
      <protection locked="0"/>
    </xf>
    <xf numFmtId="0" fontId="21" fillId="0" borderId="20" xfId="0" applyFont="1" applyBorder="1" applyAlignment="1" applyProtection="1">
      <alignment horizontal="left" vertical="center" wrapText="1" indent="1"/>
      <protection locked="0"/>
    </xf>
    <xf numFmtId="0" fontId="21" fillId="0" borderId="21" xfId="0" applyFont="1" applyBorder="1" applyAlignment="1" applyProtection="1">
      <alignment horizontal="left" vertical="center" wrapText="1" indent="1"/>
      <protection locked="0"/>
    </xf>
    <xf numFmtId="0" fontId="4" fillId="0" borderId="36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1" fillId="0" borderId="5" xfId="0" applyFont="1" applyBorder="1" applyAlignment="1" applyProtection="1">
      <alignment horizontal="left" vertical="center" wrapText="1" indent="1"/>
      <protection locked="0"/>
    </xf>
    <xf numFmtId="0" fontId="30" fillId="0" borderId="5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 textRotation="45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8" fontId="28" fillId="3" borderId="5" xfId="0" applyNumberFormat="1" applyFont="1" applyFill="1" applyBorder="1" applyAlignment="1" applyProtection="1">
      <alignment horizontal="center" vertical="center" wrapText="1"/>
    </xf>
    <xf numFmtId="168" fontId="28" fillId="3" borderId="14" xfId="0" applyNumberFormat="1" applyFont="1" applyFill="1" applyBorder="1" applyAlignment="1" applyProtection="1">
      <alignment horizontal="center" vertical="center" wrapText="1"/>
    </xf>
    <xf numFmtId="168" fontId="28" fillId="3" borderId="32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33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35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20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6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31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11" xfId="0" applyNumberFormat="1" applyFont="1" applyFill="1" applyBorder="1" applyAlignment="1" applyProtection="1">
      <alignment horizontal="center" vertical="center" wrapText="1"/>
    </xf>
    <xf numFmtId="168" fontId="28" fillId="3" borderId="25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26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27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22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23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24" xfId="0" applyNumberFormat="1" applyFont="1" applyFill="1" applyBorder="1" applyAlignment="1" applyProtection="1">
      <alignment horizontal="center" vertical="center" wrapText="1"/>
      <protection hidden="1"/>
    </xf>
    <xf numFmtId="168" fontId="28" fillId="3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left" vertical="center" wrapText="1" indent="1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top"/>
    </xf>
    <xf numFmtId="0" fontId="36" fillId="0" borderId="2" xfId="0" applyFont="1" applyBorder="1" applyAlignment="1">
      <alignment horizontal="center" vertical="top"/>
    </xf>
    <xf numFmtId="0" fontId="36" fillId="0" borderId="16" xfId="0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left" vertical="center" wrapText="1" indent="1"/>
    </xf>
    <xf numFmtId="0" fontId="7" fillId="0" borderId="21" xfId="0" applyNumberFormat="1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left" vertical="center" wrapText="1" indent="1"/>
    </xf>
    <xf numFmtId="0" fontId="7" fillId="0" borderId="15" xfId="0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indent="1"/>
    </xf>
    <xf numFmtId="0" fontId="5" fillId="3" borderId="21" xfId="0" applyFont="1" applyFill="1" applyBorder="1" applyAlignment="1">
      <alignment horizontal="left" vertical="center" indent="1"/>
    </xf>
    <xf numFmtId="0" fontId="14" fillId="6" borderId="39" xfId="0" applyFont="1" applyFill="1" applyBorder="1" applyAlignment="1">
      <alignment horizontal="right" vertical="center"/>
    </xf>
    <xf numFmtId="0" fontId="14" fillId="6" borderId="40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left" vertical="center" indent="1"/>
    </xf>
    <xf numFmtId="0" fontId="7" fillId="0" borderId="34" xfId="0" applyNumberFormat="1" applyFont="1" applyFill="1" applyBorder="1" applyAlignment="1">
      <alignment horizontal="left" vertical="center" indent="1"/>
    </xf>
    <xf numFmtId="0" fontId="5" fillId="0" borderId="2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center" vertical="center" wrapText="1"/>
    </xf>
    <xf numFmtId="14" fontId="12" fillId="0" borderId="8" xfId="1" applyNumberFormat="1" applyFont="1" applyBorder="1" applyAlignment="1">
      <alignment horizontal="center" vertical="center" wrapText="1"/>
    </xf>
    <xf numFmtId="14" fontId="12" fillId="0" borderId="11" xfId="1" applyNumberFormat="1" applyFont="1" applyBorder="1" applyAlignment="1">
      <alignment horizontal="center" vertical="center" wrapText="1"/>
    </xf>
    <xf numFmtId="14" fontId="5" fillId="4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33" xfId="1" applyNumberFormat="1" applyFont="1" applyBorder="1" applyAlignment="1">
      <alignment horizontal="center" vertical="center" wrapText="1"/>
    </xf>
    <xf numFmtId="0" fontId="12" fillId="0" borderId="34" xfId="1" applyNumberFormat="1" applyFont="1" applyBorder="1" applyAlignment="1">
      <alignment horizontal="center" vertical="center" wrapText="1"/>
    </xf>
    <xf numFmtId="49" fontId="12" fillId="2" borderId="41" xfId="1" applyNumberFormat="1" applyFont="1" applyFill="1" applyBorder="1" applyAlignment="1">
      <alignment horizontal="center" vertical="center" wrapText="1"/>
    </xf>
    <xf numFmtId="49" fontId="12" fillId="2" borderId="42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43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45" xfId="1" applyFont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45" xfId="1" applyFont="1" applyFill="1" applyBorder="1" applyAlignment="1">
      <alignment horizontal="center" vertical="center" wrapText="1"/>
    </xf>
    <xf numFmtId="0" fontId="12" fillId="2" borderId="38" xfId="1" applyNumberFormat="1" applyFont="1" applyFill="1" applyBorder="1" applyAlignment="1">
      <alignment horizontal="center" vertical="center" wrapText="1"/>
    </xf>
    <xf numFmtId="0" fontId="12" fillId="2" borderId="37" xfId="1" applyNumberFormat="1" applyFont="1" applyFill="1" applyBorder="1" applyAlignment="1">
      <alignment horizontal="center" vertical="center" wrapText="1"/>
    </xf>
    <xf numFmtId="0" fontId="12" fillId="2" borderId="2" xfId="1" applyNumberFormat="1" applyFont="1" applyFill="1" applyBorder="1" applyAlignment="1">
      <alignment horizontal="center" vertical="center" wrapText="1"/>
    </xf>
    <xf numFmtId="0" fontId="12" fillId="2" borderId="16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133350</xdr:colOff>
      <xdr:row>11</xdr:row>
      <xdr:rowOff>9525</xdr:rowOff>
    </xdr:from>
    <xdr:to>
      <xdr:col>10</xdr:col>
      <xdr:colOff>200025</xdr:colOff>
      <xdr:row>17</xdr:row>
      <xdr:rowOff>238125</xdr:rowOff>
    </xdr:to>
    <xdr:pic>
      <xdr:nvPicPr>
        <xdr:cNvPr id="103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047875"/>
          <a:ext cx="11144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7</xdr:col>
      <xdr:colOff>114300</xdr:colOff>
      <xdr:row>0</xdr:row>
      <xdr:rowOff>0</xdr:rowOff>
    </xdr:from>
    <xdr:to>
      <xdr:col>14</xdr:col>
      <xdr:colOff>133350</xdr:colOff>
      <xdr:row>9</xdr:row>
      <xdr:rowOff>66675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0"/>
          <a:ext cx="431482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57150</xdr:colOff>
      <xdr:row>0</xdr:row>
      <xdr:rowOff>0</xdr:rowOff>
    </xdr:from>
    <xdr:to>
      <xdr:col>3</xdr:col>
      <xdr:colOff>76200</xdr:colOff>
      <xdr:row>9</xdr:row>
      <xdr:rowOff>9525</xdr:rowOff>
    </xdr:to>
    <xdr:pic>
      <xdr:nvPicPr>
        <xdr:cNvPr id="10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695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1</xdr:row>
      <xdr:rowOff>9525</xdr:rowOff>
    </xdr:from>
    <xdr:to>
      <xdr:col>6</xdr:col>
      <xdr:colOff>209550</xdr:colOff>
      <xdr:row>4</xdr:row>
      <xdr:rowOff>133350</xdr:rowOff>
    </xdr:to>
    <xdr:pic>
      <xdr:nvPicPr>
        <xdr:cNvPr id="1042" name="2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71450"/>
          <a:ext cx="1371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34</xdr:row>
      <xdr:rowOff>66675</xdr:rowOff>
    </xdr:from>
    <xdr:to>
      <xdr:col>17</xdr:col>
      <xdr:colOff>180974</xdr:colOff>
      <xdr:row>36</xdr:row>
      <xdr:rowOff>114300</xdr:rowOff>
    </xdr:to>
    <xdr:sp macro="" textlink="">
      <xdr:nvSpPr>
        <xdr:cNvPr id="2" name="1 CuadroTexto"/>
        <xdr:cNvSpPr txBox="1"/>
      </xdr:nvSpPr>
      <xdr:spPr>
        <a:xfrm>
          <a:off x="9525" y="6648450"/>
          <a:ext cx="9734549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 b="1"/>
            <a:t>CATEGORIAS DE LICENCIAS</a:t>
          </a:r>
          <a:r>
            <a:rPr lang="es-ES" sz="900" b="1" baseline="0"/>
            <a:t> (Se pondrán las siguientes abreviaturas):</a:t>
          </a:r>
        </a:p>
        <a:p>
          <a:pPr algn="ctr"/>
          <a:r>
            <a:rPr lang="es-ES" sz="800" b="0" baseline="0"/>
            <a:t>INF = INFANTILES (hasta 13 años)      JUV = JUVENILES (de 14 a 17 años)      MAY = MAYORES (de 18 en adelante)</a:t>
          </a:r>
          <a:endParaRPr lang="es-ES" sz="800" b="0"/>
        </a:p>
      </xdr:txBody>
    </xdr:sp>
    <xdr:clientData/>
  </xdr:twoCellAnchor>
  <xdr:twoCellAnchor>
    <xdr:from>
      <xdr:col>9</xdr:col>
      <xdr:colOff>400050</xdr:colOff>
      <xdr:row>0</xdr:row>
      <xdr:rowOff>76200</xdr:rowOff>
    </xdr:from>
    <xdr:to>
      <xdr:col>11</xdr:col>
      <xdr:colOff>0</xdr:colOff>
      <xdr:row>2</xdr:row>
      <xdr:rowOff>133350</xdr:rowOff>
    </xdr:to>
    <xdr:sp macro="" textlink="">
      <xdr:nvSpPr>
        <xdr:cNvPr id="8" name="7 CuadroTexto"/>
        <xdr:cNvSpPr txBox="1"/>
      </xdr:nvSpPr>
      <xdr:spPr>
        <a:xfrm>
          <a:off x="7620000" y="76200"/>
          <a:ext cx="1038225" cy="381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chemeClr val="bg1">
                  <a:lumMod val="85000"/>
                </a:schemeClr>
              </a:solidFill>
            </a:rPr>
            <a:t>C-00/17</a:t>
          </a:r>
        </a:p>
      </xdr:txBody>
    </xdr:sp>
    <xdr:clientData/>
  </xdr:twoCellAnchor>
  <xdr:twoCellAnchor>
    <xdr:from>
      <xdr:col>9</xdr:col>
      <xdr:colOff>504825</xdr:colOff>
      <xdr:row>5</xdr:row>
      <xdr:rowOff>66675</xdr:rowOff>
    </xdr:from>
    <xdr:to>
      <xdr:col>11</xdr:col>
      <xdr:colOff>104775</xdr:colOff>
      <xdr:row>7</xdr:row>
      <xdr:rowOff>123825</xdr:rowOff>
    </xdr:to>
    <xdr:sp macro="" textlink="">
      <xdr:nvSpPr>
        <xdr:cNvPr id="9" name="8 CuadroTexto"/>
        <xdr:cNvSpPr txBox="1"/>
      </xdr:nvSpPr>
      <xdr:spPr>
        <a:xfrm>
          <a:off x="7724775" y="876300"/>
          <a:ext cx="1038225" cy="381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="1">
              <a:solidFill>
                <a:schemeClr val="bg1">
                  <a:lumMod val="85000"/>
                </a:schemeClr>
              </a:solidFill>
            </a:rPr>
            <a:t>Fecha: 01-01-2017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4:AC125"/>
  <sheetViews>
    <sheetView showGridLines="0" workbookViewId="0">
      <selection activeCell="C12" sqref="C12:G12"/>
    </sheetView>
  </sheetViews>
  <sheetFormatPr baseColWidth="10" defaultRowHeight="12" x14ac:dyDescent="0"/>
  <cols>
    <col min="1" max="2" width="8.6640625" style="28" customWidth="1"/>
    <col min="3" max="3" width="7.6640625" style="29" customWidth="1"/>
    <col min="4" max="4" width="13.33203125" style="29" customWidth="1"/>
    <col min="5" max="5" width="13.33203125" style="30" customWidth="1"/>
    <col min="6" max="6" width="9.33203125" style="28" customWidth="1"/>
    <col min="7" max="7" width="15.6640625" style="28" customWidth="1"/>
    <col min="8" max="8" width="25.6640625" style="29" customWidth="1"/>
    <col min="9" max="9" width="5.83203125" style="28" customWidth="1"/>
    <col min="10" max="10" width="15.6640625" style="29" customWidth="1"/>
    <col min="11" max="12" width="5.83203125" style="29" customWidth="1"/>
    <col min="13" max="18" width="2.6640625" style="29" customWidth="1"/>
    <col min="19" max="19" width="11.5" style="29" customWidth="1"/>
    <col min="20" max="20" width="11.5" style="29" hidden="1" customWidth="1"/>
    <col min="21" max="21" width="12.33203125" style="29" hidden="1" customWidth="1"/>
    <col min="22" max="23" width="11.5" style="29" hidden="1" customWidth="1"/>
    <col min="24" max="24" width="14" style="46" hidden="1" customWidth="1"/>
    <col min="25" max="25" width="11.5" style="29" hidden="1" customWidth="1"/>
    <col min="26" max="26" width="50.6640625" style="29" hidden="1" customWidth="1"/>
    <col min="27" max="27" width="40.83203125" style="29" hidden="1" customWidth="1"/>
    <col min="28" max="28" width="7.6640625" style="28" hidden="1" customWidth="1"/>
    <col min="29" max="29" width="27.6640625" style="29" hidden="1" customWidth="1"/>
    <col min="30" max="30" width="11.5" style="29" customWidth="1"/>
    <col min="31" max="16384" width="10.83203125" style="29"/>
  </cols>
  <sheetData>
    <row r="4" spans="1:22">
      <c r="U4" s="53" t="s">
        <v>114</v>
      </c>
    </row>
    <row r="5" spans="1:22">
      <c r="U5" s="105">
        <f ca="1">TODAY()</f>
        <v>43192</v>
      </c>
    </row>
    <row r="6" spans="1:22">
      <c r="U6" s="98">
        <f ca="1">U5-B15</f>
        <v>43192</v>
      </c>
    </row>
    <row r="7" spans="1:22" ht="12.75" customHeight="1">
      <c r="E7" s="52"/>
      <c r="F7" s="52"/>
      <c r="T7" s="104"/>
      <c r="U7" s="98">
        <f ca="1">IF((U6&gt;15),1,"")</f>
        <v>1</v>
      </c>
    </row>
    <row r="8" spans="1:22" ht="12.75" customHeight="1">
      <c r="E8" s="117" t="s">
        <v>131</v>
      </c>
      <c r="F8" s="117"/>
      <c r="G8" s="117"/>
      <c r="H8" s="117"/>
      <c r="T8" s="104"/>
      <c r="U8" s="98">
        <f>IF((B26=""),0,1)</f>
        <v>0</v>
      </c>
    </row>
    <row r="9" spans="1:22" ht="21" customHeight="1">
      <c r="E9" s="117"/>
      <c r="F9" s="117"/>
      <c r="G9" s="117"/>
      <c r="H9" s="117"/>
    </row>
    <row r="10" spans="1:22" ht="21" customHeight="1">
      <c r="E10" s="118" t="s">
        <v>121</v>
      </c>
      <c r="F10" s="118"/>
      <c r="G10" s="118"/>
      <c r="H10" s="118"/>
      <c r="U10" s="53" t="s">
        <v>101</v>
      </c>
    </row>
    <row r="11" spans="1:22" ht="16.5" customHeight="1" thickBot="1">
      <c r="U11" s="106" t="s">
        <v>115</v>
      </c>
    </row>
    <row r="12" spans="1:22" ht="14">
      <c r="A12" s="153" t="s">
        <v>27</v>
      </c>
      <c r="B12" s="154"/>
      <c r="C12" s="157"/>
      <c r="D12" s="157"/>
      <c r="E12" s="157"/>
      <c r="F12" s="157"/>
      <c r="G12" s="158"/>
      <c r="H12" s="141" t="str">
        <f ca="1">IF(AND(U7=1,U8=1),"Actualiza la fecha de la Cabecera","")</f>
        <v/>
      </c>
      <c r="I12" s="163"/>
      <c r="J12" s="163"/>
      <c r="K12" s="163"/>
      <c r="L12" s="163"/>
      <c r="M12" s="163"/>
      <c r="U12" s="106" t="s">
        <v>116</v>
      </c>
    </row>
    <row r="13" spans="1:22" ht="14">
      <c r="A13" s="155" t="s">
        <v>28</v>
      </c>
      <c r="B13" s="156"/>
      <c r="C13" s="134" t="str">
        <f>IF(C12="","",LOOKUP(C12,Z26:Z47,AA26:AA47))</f>
        <v/>
      </c>
      <c r="D13" s="134"/>
      <c r="E13" s="134"/>
      <c r="F13" s="134"/>
      <c r="G13" s="135"/>
      <c r="H13" s="141"/>
      <c r="I13" s="163"/>
      <c r="J13" s="163"/>
      <c r="K13" s="163"/>
      <c r="L13" s="163"/>
      <c r="M13" s="163"/>
    </row>
    <row r="14" spans="1:22" ht="14">
      <c r="A14" s="31" t="s">
        <v>6</v>
      </c>
      <c r="B14" s="138" t="str">
        <f>IF(C12="","",LOOKUP(C12,Z26:Z47,AB26:AB47))</f>
        <v/>
      </c>
      <c r="C14" s="138"/>
      <c r="D14" s="32" t="s">
        <v>26</v>
      </c>
      <c r="E14" s="134" t="str">
        <f>IF(C12="","",LOOKUP(C12,Z26:Z47,AC26:AC47))</f>
        <v/>
      </c>
      <c r="F14" s="134"/>
      <c r="G14" s="135"/>
      <c r="H14" s="141"/>
      <c r="I14" s="163"/>
      <c r="J14" s="163"/>
      <c r="K14" s="163"/>
      <c r="L14" s="163"/>
      <c r="M14" s="163"/>
      <c r="T14" s="162" t="s">
        <v>50</v>
      </c>
      <c r="U14" s="162"/>
      <c r="V14" s="162"/>
    </row>
    <row r="15" spans="1:22" ht="14">
      <c r="A15" s="31" t="s">
        <v>25</v>
      </c>
      <c r="B15" s="133"/>
      <c r="C15" s="133"/>
      <c r="D15" s="133"/>
      <c r="E15" s="99" t="s">
        <v>113</v>
      </c>
      <c r="F15" s="139"/>
      <c r="G15" s="140"/>
      <c r="H15" s="141"/>
      <c r="I15" s="163"/>
      <c r="J15" s="163"/>
      <c r="K15" s="163"/>
      <c r="L15" s="163"/>
      <c r="M15" s="163"/>
    </row>
    <row r="16" spans="1:22" ht="4" customHeight="1">
      <c r="A16" s="33"/>
      <c r="B16" s="2"/>
      <c r="C16" s="34"/>
      <c r="D16" s="34"/>
      <c r="E16" s="35"/>
      <c r="F16" s="2"/>
      <c r="G16" s="3"/>
      <c r="H16" s="141"/>
      <c r="I16" s="163"/>
      <c r="J16" s="163"/>
      <c r="K16" s="163"/>
      <c r="L16" s="163"/>
      <c r="M16" s="163"/>
      <c r="T16" s="161" t="str">
        <f>IF(SUM(T26:T64)="","",IF(SUM(T26:T64)&gt;=1,"Introduce la fecha de inicio del fin de semana",""))</f>
        <v/>
      </c>
      <c r="U16" s="161"/>
      <c r="V16" s="161"/>
    </row>
    <row r="17" spans="1:29" ht="18" customHeight="1" thickBot="1">
      <c r="A17" s="144" t="s">
        <v>120</v>
      </c>
      <c r="B17" s="145"/>
      <c r="C17" s="145"/>
      <c r="D17" s="145"/>
      <c r="E17" s="145"/>
      <c r="F17" s="145"/>
      <c r="G17" s="146"/>
      <c r="H17" s="141"/>
      <c r="I17" s="163"/>
      <c r="J17" s="163"/>
      <c r="K17" s="163"/>
      <c r="L17" s="163"/>
      <c r="M17" s="163"/>
      <c r="T17" s="161"/>
      <c r="U17" s="161"/>
      <c r="V17" s="161"/>
    </row>
    <row r="18" spans="1:29" ht="21.5" customHeight="1">
      <c r="D18" s="136" t="str">
        <f>IF(OR(C12="",C13="",B14="",E14="",B15=""),"Termina de rellenar la Cabecera","")</f>
        <v>Termina de rellenar la Cabecera</v>
      </c>
      <c r="E18" s="136"/>
      <c r="F18" s="136"/>
      <c r="G18" s="136"/>
      <c r="H18" s="143" t="str">
        <f>T19</f>
        <v/>
      </c>
      <c r="I18" s="163"/>
      <c r="J18" s="163"/>
      <c r="K18" s="163"/>
      <c r="L18" s="163"/>
      <c r="M18" s="163"/>
      <c r="T18" s="161" t="str">
        <f>IF(SUM(U26:U64)="","",IF(M26="","",IF(SUM(U26:U64)&gt;=1,"La fecha solicitada es anterior a la solicitud","")))</f>
        <v/>
      </c>
      <c r="U18" s="161"/>
      <c r="V18" s="161"/>
    </row>
    <row r="19" spans="1:29" ht="12.75" customHeight="1">
      <c r="D19" s="137"/>
      <c r="E19" s="137"/>
      <c r="F19" s="137"/>
      <c r="G19" s="137"/>
      <c r="H19" s="143"/>
      <c r="I19" s="163"/>
      <c r="J19" s="163"/>
      <c r="K19" s="163"/>
      <c r="L19" s="163"/>
      <c r="M19" s="163"/>
      <c r="T19" s="161" t="str">
        <f>IF(SUM(V26:V64)="","",IF(SUM(V26:V64)&lt;&gt;0,"Introduce la Fecha de Nacimiento",""))</f>
        <v/>
      </c>
      <c r="U19" s="161"/>
      <c r="V19" s="161"/>
    </row>
    <row r="20" spans="1:29" ht="12.75" customHeight="1">
      <c r="B20" s="100"/>
      <c r="C20" s="100"/>
      <c r="D20" s="137" t="str">
        <f>IF(F15="","Introduce la Fecha de la Solicitud","")</f>
        <v>Introduce la Fecha de la Solicitud</v>
      </c>
      <c r="E20" s="137"/>
      <c r="F20" s="137"/>
      <c r="G20" s="137"/>
      <c r="H20" s="143"/>
      <c r="I20" s="163"/>
      <c r="J20" s="163"/>
      <c r="K20" s="163"/>
      <c r="L20" s="163"/>
      <c r="M20" s="163"/>
      <c r="T20" s="161"/>
      <c r="U20" s="161"/>
      <c r="V20" s="161"/>
    </row>
    <row r="21" spans="1:29" ht="12.75" customHeight="1">
      <c r="B21" s="100"/>
      <c r="C21" s="100"/>
      <c r="D21" s="137"/>
      <c r="E21" s="137"/>
      <c r="F21" s="137"/>
      <c r="G21" s="137"/>
      <c r="H21" s="143"/>
      <c r="I21" s="164" t="s">
        <v>8</v>
      </c>
      <c r="J21" s="165"/>
      <c r="K21" s="73"/>
      <c r="L21" s="73"/>
      <c r="T21" s="41"/>
      <c r="U21" s="41"/>
    </row>
    <row r="22" spans="1:29" ht="13.5" customHeight="1" thickBot="1">
      <c r="T22" s="41"/>
      <c r="U22" s="41"/>
    </row>
    <row r="23" spans="1:29" ht="13.5" customHeight="1">
      <c r="A23" s="119" t="s">
        <v>0</v>
      </c>
      <c r="B23" s="126" t="s">
        <v>2</v>
      </c>
      <c r="C23" s="127"/>
      <c r="D23" s="126" t="s">
        <v>1</v>
      </c>
      <c r="E23" s="127"/>
      <c r="F23" s="119" t="s">
        <v>3</v>
      </c>
      <c r="G23" s="126" t="s">
        <v>5</v>
      </c>
      <c r="H23" s="127"/>
      <c r="I23" s="119" t="s">
        <v>6</v>
      </c>
      <c r="J23" s="126" t="s">
        <v>7</v>
      </c>
      <c r="K23" s="119" t="s">
        <v>101</v>
      </c>
      <c r="L23" s="119" t="s">
        <v>4</v>
      </c>
      <c r="M23" s="126" t="s">
        <v>123</v>
      </c>
      <c r="N23" s="166"/>
      <c r="O23" s="166"/>
      <c r="P23" s="166"/>
      <c r="Q23" s="166"/>
      <c r="R23" s="127"/>
      <c r="T23" s="41"/>
      <c r="U23" s="41"/>
    </row>
    <row r="24" spans="1:29" ht="13.5" customHeight="1" thickBot="1">
      <c r="A24" s="120"/>
      <c r="B24" s="128"/>
      <c r="C24" s="129"/>
      <c r="D24" s="128"/>
      <c r="E24" s="129"/>
      <c r="F24" s="120"/>
      <c r="G24" s="128"/>
      <c r="H24" s="129"/>
      <c r="I24" s="120"/>
      <c r="J24" s="128"/>
      <c r="K24" s="120"/>
      <c r="L24" s="120"/>
      <c r="M24" s="130"/>
      <c r="N24" s="167"/>
      <c r="O24" s="167"/>
      <c r="P24" s="167"/>
      <c r="Q24" s="167"/>
      <c r="R24" s="131"/>
      <c r="T24" s="162" t="s">
        <v>51</v>
      </c>
      <c r="U24" s="162"/>
      <c r="V24" s="162"/>
      <c r="X24" s="46" t="s">
        <v>53</v>
      </c>
      <c r="Z24" s="53" t="s">
        <v>69</v>
      </c>
    </row>
    <row r="25" spans="1:29" s="36" customFormat="1" ht="21" customHeight="1" thickBot="1">
      <c r="A25" s="120"/>
      <c r="B25" s="128"/>
      <c r="C25" s="129"/>
      <c r="D25" s="128"/>
      <c r="E25" s="129"/>
      <c r="F25" s="120"/>
      <c r="G25" s="128"/>
      <c r="H25" s="129"/>
      <c r="I25" s="120"/>
      <c r="J25" s="120"/>
      <c r="K25" s="120"/>
      <c r="L25" s="121"/>
      <c r="M25" s="169" t="s">
        <v>98</v>
      </c>
      <c r="N25" s="170"/>
      <c r="O25" s="171"/>
      <c r="P25" s="169" t="s">
        <v>99</v>
      </c>
      <c r="Q25" s="170"/>
      <c r="R25" s="171"/>
      <c r="S25" s="30"/>
      <c r="X25" s="46"/>
      <c r="AB25" s="70"/>
    </row>
    <row r="26" spans="1:29" s="36" customFormat="1" ht="21" customHeight="1">
      <c r="A26" s="102"/>
      <c r="B26" s="142"/>
      <c r="C26" s="142"/>
      <c r="D26" s="142"/>
      <c r="E26" s="142"/>
      <c r="F26" s="103"/>
      <c r="G26" s="142"/>
      <c r="H26" s="142"/>
      <c r="I26" s="57"/>
      <c r="J26" s="97"/>
      <c r="K26" s="97"/>
      <c r="L26" s="74" t="str">
        <f>IF((F26=""),"",IF(X26&gt;=18,"MAY",IF(X26&gt;=14,"JUV","INF")))</f>
        <v/>
      </c>
      <c r="M26" s="173" t="str">
        <f>IF(A26="","",F15)</f>
        <v/>
      </c>
      <c r="N26" s="173"/>
      <c r="O26" s="173"/>
      <c r="P26" s="174" t="str">
        <f t="shared" ref="P26:P33" si="0">IF(M26="","",M26+30)</f>
        <v/>
      </c>
      <c r="Q26" s="175"/>
      <c r="R26" s="176"/>
      <c r="T26" s="43" t="str">
        <f>IF(A26="","",IF(M26&lt;&gt;"","",1))</f>
        <v/>
      </c>
      <c r="U26" s="43" t="str">
        <f>IF(A26="","",IF(B15&gt;M26,1,""))</f>
        <v/>
      </c>
      <c r="V26" s="43" t="str">
        <f t="shared" ref="V26:V33" si="1">IF(OR(ISBLANK(A26),ISBLANK(B26),ISBLANK(D26)),"",IF(ISBLANK(F26),1,""))</f>
        <v/>
      </c>
      <c r="W26" s="42"/>
      <c r="X26" s="48" t="str">
        <f>IF((F26=""),"",DATEDIF(F26,B15,"Y"))</f>
        <v/>
      </c>
      <c r="Z26" s="116" t="s">
        <v>126</v>
      </c>
      <c r="AA26" s="69" t="s">
        <v>127</v>
      </c>
      <c r="AB26" s="71">
        <v>39507</v>
      </c>
      <c r="AC26" s="69" t="s">
        <v>128</v>
      </c>
    </row>
    <row r="27" spans="1:29" s="36" customFormat="1" ht="21" customHeight="1">
      <c r="A27" s="54"/>
      <c r="B27" s="122"/>
      <c r="C27" s="123"/>
      <c r="D27" s="122"/>
      <c r="E27" s="123"/>
      <c r="F27" s="55"/>
      <c r="G27" s="122"/>
      <c r="H27" s="123"/>
      <c r="I27" s="58"/>
      <c r="J27" s="95"/>
      <c r="K27" s="101"/>
      <c r="L27" s="74" t="str">
        <f>IF((F27=""),"",IF(X27&gt;=18,"MAY",IF(X27&gt;=14,"JUV","INF")))</f>
        <v/>
      </c>
      <c r="M27" s="172" t="str">
        <f>IF(A27="","",F15)</f>
        <v/>
      </c>
      <c r="N27" s="172"/>
      <c r="O27" s="172"/>
      <c r="P27" s="177" t="str">
        <f t="shared" si="0"/>
        <v/>
      </c>
      <c r="Q27" s="178"/>
      <c r="R27" s="179"/>
      <c r="T27" s="43" t="str">
        <f t="shared" ref="T27:T32" si="2">IF(A27="","",IF(M27&lt;&gt;"","",1))</f>
        <v/>
      </c>
      <c r="U27" s="43" t="str">
        <f>IF(A27="","",IF(B15&gt;M27,1,""))</f>
        <v/>
      </c>
      <c r="V27" s="43" t="str">
        <f t="shared" si="1"/>
        <v/>
      </c>
      <c r="W27" s="41"/>
      <c r="X27" s="48" t="str">
        <f>IF((F27=""),"",DATEDIF(F27,B15,"Y"))</f>
        <v/>
      </c>
      <c r="Z27" s="67" t="s">
        <v>68</v>
      </c>
      <c r="AA27" s="68" t="s">
        <v>103</v>
      </c>
      <c r="AB27" s="71">
        <v>39750</v>
      </c>
      <c r="AC27" s="68" t="s">
        <v>74</v>
      </c>
    </row>
    <row r="28" spans="1:29" s="36" customFormat="1" ht="21" customHeight="1">
      <c r="A28" s="54"/>
      <c r="B28" s="124"/>
      <c r="C28" s="124"/>
      <c r="D28" s="124"/>
      <c r="E28" s="124"/>
      <c r="F28" s="55"/>
      <c r="G28" s="132"/>
      <c r="H28" s="132"/>
      <c r="I28" s="58"/>
      <c r="J28" s="101"/>
      <c r="K28" s="101"/>
      <c r="L28" s="74" t="str">
        <f t="shared" ref="L28:L33" si="3">IF((F28=""),"",IF(X28&gt;=18,"MAY",IF(X28&gt;=14,"JUV","INF")))</f>
        <v/>
      </c>
      <c r="M28" s="172" t="str">
        <f>IF(A28="","",F15)</f>
        <v/>
      </c>
      <c r="N28" s="172"/>
      <c r="O28" s="172"/>
      <c r="P28" s="177" t="str">
        <f t="shared" si="0"/>
        <v/>
      </c>
      <c r="Q28" s="178"/>
      <c r="R28" s="179"/>
      <c r="T28" s="43" t="str">
        <f t="shared" si="2"/>
        <v/>
      </c>
      <c r="U28" s="43" t="str">
        <f>IF(A28="","",IF(B15&gt;M28,1,""))</f>
        <v/>
      </c>
      <c r="V28" s="43" t="str">
        <f t="shared" si="1"/>
        <v/>
      </c>
      <c r="W28" s="41"/>
      <c r="X28" s="48" t="str">
        <f>IF((F28=""),"",DATEDIF(F28,B15,"Y"))</f>
        <v/>
      </c>
      <c r="Z28" s="67" t="s">
        <v>63</v>
      </c>
      <c r="AA28" s="68" t="s">
        <v>82</v>
      </c>
      <c r="AB28" s="71">
        <v>39080</v>
      </c>
      <c r="AC28" s="68" t="s">
        <v>71</v>
      </c>
    </row>
    <row r="29" spans="1:29" s="36" customFormat="1" ht="21" customHeight="1">
      <c r="A29" s="54"/>
      <c r="B29" s="124"/>
      <c r="C29" s="124"/>
      <c r="D29" s="124"/>
      <c r="E29" s="124"/>
      <c r="F29" s="55"/>
      <c r="G29" s="124"/>
      <c r="H29" s="124"/>
      <c r="I29" s="58"/>
      <c r="J29" s="95"/>
      <c r="K29" s="101"/>
      <c r="L29" s="74" t="str">
        <f t="shared" si="3"/>
        <v/>
      </c>
      <c r="M29" s="172" t="str">
        <f>IF(A29="","",F15)</f>
        <v/>
      </c>
      <c r="N29" s="172"/>
      <c r="O29" s="172"/>
      <c r="P29" s="177" t="str">
        <f t="shared" si="0"/>
        <v/>
      </c>
      <c r="Q29" s="178"/>
      <c r="R29" s="179"/>
      <c r="T29" s="43" t="str">
        <f t="shared" si="2"/>
        <v/>
      </c>
      <c r="U29" s="43" t="str">
        <f>IF(A29="","",IF(B15&gt;M29,1,""))</f>
        <v/>
      </c>
      <c r="V29" s="43" t="str">
        <f t="shared" si="1"/>
        <v/>
      </c>
      <c r="W29" s="41"/>
      <c r="X29" s="48" t="str">
        <f>IF((F29=""),"",DATEDIF(F29,B15,"Y"))</f>
        <v/>
      </c>
      <c r="Z29" s="67" t="s">
        <v>67</v>
      </c>
      <c r="AA29" s="68" t="s">
        <v>81</v>
      </c>
      <c r="AB29" s="71">
        <v>39800</v>
      </c>
      <c r="AC29" s="68" t="s">
        <v>75</v>
      </c>
    </row>
    <row r="30" spans="1:29" s="36" customFormat="1" ht="21" customHeight="1">
      <c r="A30" s="54"/>
      <c r="B30" s="132"/>
      <c r="C30" s="132"/>
      <c r="D30" s="132"/>
      <c r="E30" s="132"/>
      <c r="F30" s="55"/>
      <c r="G30" s="132"/>
      <c r="H30" s="132"/>
      <c r="I30" s="58"/>
      <c r="J30" s="101"/>
      <c r="K30" s="101"/>
      <c r="L30" s="74" t="str">
        <f t="shared" si="3"/>
        <v/>
      </c>
      <c r="M30" s="172" t="str">
        <f>IF(A30="","",F15)</f>
        <v/>
      </c>
      <c r="N30" s="172"/>
      <c r="O30" s="172"/>
      <c r="P30" s="177" t="str">
        <f t="shared" si="0"/>
        <v/>
      </c>
      <c r="Q30" s="178"/>
      <c r="R30" s="179"/>
      <c r="T30" s="43" t="str">
        <f t="shared" si="2"/>
        <v/>
      </c>
      <c r="U30" s="43" t="str">
        <f>IF(A30="","",IF(B15&gt;M30,1,""))</f>
        <v/>
      </c>
      <c r="V30" s="43" t="str">
        <f t="shared" si="1"/>
        <v/>
      </c>
      <c r="W30" s="41"/>
      <c r="X30" s="48" t="str">
        <f>IF((F30=""),"",DATEDIF(F30,B15,"Y"))</f>
        <v/>
      </c>
      <c r="Z30" s="67" t="s">
        <v>58</v>
      </c>
      <c r="AA30" s="69" t="s">
        <v>104</v>
      </c>
      <c r="AB30" s="71">
        <v>39740</v>
      </c>
      <c r="AC30" s="68" t="s">
        <v>94</v>
      </c>
    </row>
    <row r="31" spans="1:29" s="36" customFormat="1" ht="21" customHeight="1">
      <c r="A31" s="54"/>
      <c r="B31" s="124"/>
      <c r="C31" s="124"/>
      <c r="D31" s="124"/>
      <c r="E31" s="124"/>
      <c r="F31" s="55"/>
      <c r="G31" s="124"/>
      <c r="H31" s="124"/>
      <c r="I31" s="58"/>
      <c r="J31" s="95"/>
      <c r="K31" s="101"/>
      <c r="L31" s="74" t="str">
        <f t="shared" si="3"/>
        <v/>
      </c>
      <c r="M31" s="172" t="str">
        <f>IF(A30="","",F15)</f>
        <v/>
      </c>
      <c r="N31" s="172"/>
      <c r="O31" s="172"/>
      <c r="P31" s="177" t="str">
        <f t="shared" si="0"/>
        <v/>
      </c>
      <c r="Q31" s="178"/>
      <c r="R31" s="179"/>
      <c r="T31" s="43" t="str">
        <f t="shared" si="2"/>
        <v/>
      </c>
      <c r="U31" s="43" t="str">
        <f>IF(A31="","",IF(B15&gt;M31,1,""))</f>
        <v/>
      </c>
      <c r="V31" s="43" t="str">
        <f t="shared" si="1"/>
        <v/>
      </c>
      <c r="X31" s="48" t="str">
        <f>IF((F31=""),"",DATEDIF(F31,B15,"Y"))</f>
        <v/>
      </c>
      <c r="Z31" s="67" t="s">
        <v>92</v>
      </c>
      <c r="AA31" s="68" t="s">
        <v>105</v>
      </c>
      <c r="AB31" s="71">
        <v>39600</v>
      </c>
      <c r="AC31" s="68" t="s">
        <v>80</v>
      </c>
    </row>
    <row r="32" spans="1:29" s="36" customFormat="1" ht="21" customHeight="1">
      <c r="A32" s="54"/>
      <c r="B32" s="124"/>
      <c r="C32" s="124"/>
      <c r="D32" s="124"/>
      <c r="E32" s="124"/>
      <c r="F32" s="55"/>
      <c r="G32" s="132"/>
      <c r="H32" s="132"/>
      <c r="I32" s="58"/>
      <c r="J32" s="101"/>
      <c r="K32" s="101"/>
      <c r="L32" s="74" t="str">
        <f t="shared" si="3"/>
        <v/>
      </c>
      <c r="M32" s="172" t="str">
        <f>IF(A32="","",F15)</f>
        <v/>
      </c>
      <c r="N32" s="172"/>
      <c r="O32" s="172"/>
      <c r="P32" s="177" t="str">
        <f t="shared" si="0"/>
        <v/>
      </c>
      <c r="Q32" s="178"/>
      <c r="R32" s="179"/>
      <c r="T32" s="43" t="str">
        <f t="shared" si="2"/>
        <v/>
      </c>
      <c r="U32" s="43" t="str">
        <f>IF(A32="","",IF(B15&gt;M32,1,""))</f>
        <v/>
      </c>
      <c r="V32" s="43" t="str">
        <f t="shared" si="1"/>
        <v/>
      </c>
      <c r="X32" s="48" t="str">
        <f>IF((F32=""),"",DATEDIF(F32,B15,"Y"))</f>
        <v/>
      </c>
      <c r="Z32" s="67" t="s">
        <v>66</v>
      </c>
      <c r="AA32" s="68" t="s">
        <v>76</v>
      </c>
      <c r="AB32" s="71">
        <v>39552</v>
      </c>
      <c r="AC32" s="68" t="s">
        <v>77</v>
      </c>
    </row>
    <row r="33" spans="1:29" s="36" customFormat="1" ht="21" customHeight="1" thickBot="1">
      <c r="A33" s="94"/>
      <c r="B33" s="125"/>
      <c r="C33" s="125"/>
      <c r="D33" s="125"/>
      <c r="E33" s="125"/>
      <c r="F33" s="64"/>
      <c r="G33" s="125"/>
      <c r="H33" s="125"/>
      <c r="I33" s="92"/>
      <c r="J33" s="96"/>
      <c r="K33" s="107"/>
      <c r="L33" s="75" t="str">
        <f t="shared" si="3"/>
        <v/>
      </c>
      <c r="M33" s="180" t="str">
        <f>IF(A33="","",F15)</f>
        <v/>
      </c>
      <c r="N33" s="180"/>
      <c r="O33" s="180"/>
      <c r="P33" s="181" t="str">
        <f t="shared" si="0"/>
        <v/>
      </c>
      <c r="Q33" s="182"/>
      <c r="R33" s="183"/>
      <c r="T33" s="43" t="str">
        <f>IF(A33="","",IF(M33&lt;&gt;"","",1))</f>
        <v/>
      </c>
      <c r="U33" s="43" t="str">
        <f>IF(A33="","",IF(B15&gt;M33,1,""))</f>
        <v/>
      </c>
      <c r="V33" s="43" t="str">
        <f t="shared" si="1"/>
        <v/>
      </c>
      <c r="X33" s="48" t="str">
        <f>IF((F33=""),"",DATEDIF(F33,B15,"Y"))</f>
        <v/>
      </c>
      <c r="Z33" s="67" t="s">
        <v>56</v>
      </c>
      <c r="AA33" s="68" t="s">
        <v>83</v>
      </c>
      <c r="AB33" s="71">
        <v>39793</v>
      </c>
      <c r="AC33" s="68" t="s">
        <v>86</v>
      </c>
    </row>
    <row r="34" spans="1:29">
      <c r="Z34" s="67" t="s">
        <v>125</v>
      </c>
      <c r="AA34" s="68" t="s">
        <v>84</v>
      </c>
      <c r="AB34" s="71">
        <v>39400</v>
      </c>
      <c r="AC34" s="68" t="s">
        <v>85</v>
      </c>
    </row>
    <row r="35" spans="1:29">
      <c r="Z35" s="67" t="s">
        <v>106</v>
      </c>
      <c r="AA35" s="68" t="s">
        <v>107</v>
      </c>
      <c r="AB35" s="71">
        <v>39720</v>
      </c>
      <c r="AC35" s="68" t="s">
        <v>108</v>
      </c>
    </row>
    <row r="36" spans="1:29">
      <c r="Z36" s="72" t="s">
        <v>95</v>
      </c>
      <c r="AA36" s="68" t="s">
        <v>96</v>
      </c>
      <c r="AB36" s="71">
        <v>39007</v>
      </c>
      <c r="AC36" s="68" t="s">
        <v>71</v>
      </c>
    </row>
    <row r="37" spans="1:29">
      <c r="Z37" s="67" t="s">
        <v>61</v>
      </c>
      <c r="AA37" s="68" t="s">
        <v>129</v>
      </c>
      <c r="AB37" s="71">
        <v>39728</v>
      </c>
      <c r="AC37" s="68" t="s">
        <v>130</v>
      </c>
    </row>
    <row r="38" spans="1:29" s="37" customFormat="1">
      <c r="A38" s="28"/>
      <c r="B38" s="28"/>
      <c r="C38" s="29"/>
      <c r="D38" s="29"/>
      <c r="E38" s="30"/>
      <c r="F38" s="28"/>
      <c r="G38" s="28"/>
      <c r="H38" s="29"/>
      <c r="I38" s="28"/>
      <c r="J38" s="29"/>
      <c r="K38" s="29"/>
      <c r="L38" s="29"/>
      <c r="M38" s="29"/>
      <c r="N38" s="29"/>
      <c r="O38" s="29"/>
      <c r="P38" s="29"/>
      <c r="Q38" s="29"/>
      <c r="R38" s="29"/>
      <c r="X38" s="47"/>
      <c r="Z38" s="67" t="s">
        <v>93</v>
      </c>
      <c r="AA38" s="68" t="s">
        <v>72</v>
      </c>
      <c r="AB38" s="71">
        <v>39478</v>
      </c>
      <c r="AC38" s="68" t="s">
        <v>73</v>
      </c>
    </row>
    <row r="39" spans="1:29" s="37" customFormat="1" ht="12.75" customHeight="1">
      <c r="A39" s="28"/>
      <c r="B39" s="28"/>
      <c r="C39" s="29"/>
      <c r="D39" s="29"/>
      <c r="E39" s="30"/>
      <c r="F39" s="159" t="s">
        <v>9</v>
      </c>
      <c r="G39" s="159"/>
      <c r="H39" s="159"/>
      <c r="I39" s="28"/>
      <c r="J39" s="29"/>
      <c r="K39" s="29"/>
      <c r="L39" s="29"/>
      <c r="M39" s="29"/>
      <c r="N39" s="29"/>
      <c r="O39" s="29"/>
      <c r="P39" s="29"/>
      <c r="Q39" s="29"/>
      <c r="R39" s="29"/>
      <c r="X39" s="47"/>
      <c r="Z39" s="67" t="s">
        <v>64</v>
      </c>
      <c r="AA39" s="68" t="s">
        <v>88</v>
      </c>
      <c r="AB39" s="71">
        <v>39800</v>
      </c>
      <c r="AC39" s="68" t="s">
        <v>75</v>
      </c>
    </row>
    <row r="40" spans="1:29" s="37" customFormat="1" ht="12.75" customHeight="1">
      <c r="A40" s="28"/>
      <c r="B40" s="28"/>
      <c r="C40" s="29"/>
      <c r="D40" s="29"/>
      <c r="E40" s="30"/>
      <c r="F40" s="38"/>
      <c r="G40" s="38"/>
      <c r="H40" s="38"/>
      <c r="I40" s="28"/>
      <c r="J40" s="29"/>
      <c r="K40" s="29"/>
      <c r="L40" s="29"/>
      <c r="M40" s="29"/>
      <c r="N40" s="29"/>
      <c r="O40" s="29"/>
      <c r="P40" s="29"/>
      <c r="Q40" s="29"/>
      <c r="R40" s="29"/>
      <c r="X40" s="47"/>
      <c r="Z40" s="67" t="s">
        <v>54</v>
      </c>
      <c r="AA40" s="68" t="s">
        <v>70</v>
      </c>
      <c r="AB40" s="71">
        <v>39007</v>
      </c>
      <c r="AC40" s="68" t="s">
        <v>71</v>
      </c>
    </row>
    <row r="41" spans="1:29" s="37" customFormat="1" ht="13" thickBot="1">
      <c r="A41" s="28"/>
      <c r="B41" s="28"/>
      <c r="C41" s="29"/>
      <c r="D41" s="29"/>
      <c r="E41" s="30"/>
      <c r="F41" s="28"/>
      <c r="G41" s="28"/>
      <c r="H41" s="29"/>
      <c r="I41" s="28"/>
      <c r="J41" s="29"/>
      <c r="K41" s="29"/>
      <c r="L41" s="29"/>
      <c r="M41" s="29"/>
      <c r="N41" s="29"/>
      <c r="O41" s="29"/>
      <c r="P41" s="29"/>
      <c r="Q41" s="29"/>
      <c r="R41" s="29"/>
      <c r="X41" s="47"/>
      <c r="Z41" s="67" t="s">
        <v>57</v>
      </c>
      <c r="AA41" s="68" t="s">
        <v>89</v>
      </c>
      <c r="AB41" s="71">
        <v>39700</v>
      </c>
      <c r="AC41" s="68" t="s">
        <v>90</v>
      </c>
    </row>
    <row r="42" spans="1:29" s="37" customFormat="1" ht="13.5" customHeight="1">
      <c r="A42" s="119" t="s">
        <v>0</v>
      </c>
      <c r="B42" s="126" t="s">
        <v>2</v>
      </c>
      <c r="C42" s="127"/>
      <c r="D42" s="126" t="s">
        <v>1</v>
      </c>
      <c r="E42" s="127"/>
      <c r="F42" s="119" t="s">
        <v>3</v>
      </c>
      <c r="G42" s="126" t="s">
        <v>5</v>
      </c>
      <c r="H42" s="127"/>
      <c r="I42" s="119" t="s">
        <v>6</v>
      </c>
      <c r="J42" s="119" t="s">
        <v>7</v>
      </c>
      <c r="K42" s="119" t="s">
        <v>101</v>
      </c>
      <c r="L42" s="119" t="s">
        <v>4</v>
      </c>
      <c r="M42" s="126" t="s">
        <v>100</v>
      </c>
      <c r="N42" s="166"/>
      <c r="O42" s="166"/>
      <c r="P42" s="166"/>
      <c r="Q42" s="166"/>
      <c r="R42" s="127"/>
      <c r="X42" s="47"/>
      <c r="Z42" s="68" t="s">
        <v>62</v>
      </c>
      <c r="AA42" s="68" t="s">
        <v>97</v>
      </c>
      <c r="AB42" s="71">
        <v>39010</v>
      </c>
      <c r="AC42" s="68" t="s">
        <v>71</v>
      </c>
    </row>
    <row r="43" spans="1:29" s="37" customFormat="1" ht="13.5" customHeight="1" thickBot="1">
      <c r="A43" s="120"/>
      <c r="B43" s="128"/>
      <c r="C43" s="129"/>
      <c r="D43" s="128"/>
      <c r="E43" s="129"/>
      <c r="F43" s="120"/>
      <c r="G43" s="128"/>
      <c r="H43" s="129"/>
      <c r="I43" s="120"/>
      <c r="J43" s="120"/>
      <c r="K43" s="120"/>
      <c r="L43" s="120"/>
      <c r="M43" s="130"/>
      <c r="N43" s="167"/>
      <c r="O43" s="167"/>
      <c r="P43" s="167"/>
      <c r="Q43" s="167"/>
      <c r="R43" s="131"/>
      <c r="T43" s="162" t="s">
        <v>51</v>
      </c>
      <c r="U43" s="162"/>
      <c r="V43" s="162"/>
      <c r="X43" s="47" t="s">
        <v>53</v>
      </c>
      <c r="Z43" s="67" t="s">
        <v>109</v>
      </c>
      <c r="AA43" s="68" t="s">
        <v>110</v>
      </c>
      <c r="AB43" s="71">
        <v>39709</v>
      </c>
      <c r="AC43" s="68" t="s">
        <v>111</v>
      </c>
    </row>
    <row r="44" spans="1:29" s="34" customFormat="1" ht="21" customHeight="1" thickBot="1">
      <c r="A44" s="121"/>
      <c r="B44" s="130"/>
      <c r="C44" s="131"/>
      <c r="D44" s="130"/>
      <c r="E44" s="131"/>
      <c r="F44" s="121"/>
      <c r="G44" s="130"/>
      <c r="H44" s="131"/>
      <c r="I44" s="121"/>
      <c r="J44" s="121"/>
      <c r="K44" s="120"/>
      <c r="L44" s="121"/>
      <c r="M44" s="128" t="s">
        <v>98</v>
      </c>
      <c r="N44" s="168"/>
      <c r="O44" s="129"/>
      <c r="P44" s="130" t="s">
        <v>99</v>
      </c>
      <c r="Q44" s="167"/>
      <c r="R44" s="131"/>
      <c r="X44" s="47"/>
      <c r="Z44" s="67" t="s">
        <v>60</v>
      </c>
      <c r="AA44" s="69" t="s">
        <v>91</v>
      </c>
      <c r="AB44" s="71">
        <v>39011</v>
      </c>
      <c r="AC44" s="68" t="s">
        <v>71</v>
      </c>
    </row>
    <row r="45" spans="1:29" s="37" customFormat="1" ht="21" customHeight="1">
      <c r="A45" s="54"/>
      <c r="B45" s="124"/>
      <c r="C45" s="124"/>
      <c r="D45" s="124"/>
      <c r="E45" s="124"/>
      <c r="F45" s="55"/>
      <c r="G45" s="188"/>
      <c r="H45" s="188"/>
      <c r="I45" s="60"/>
      <c r="J45" s="61"/>
      <c r="K45" s="97"/>
      <c r="L45" s="74" t="str">
        <f>IF((F45=""),"",IF(X45&gt;=18,"MAY",IF(X45&gt;=14,"JUV","INF")))</f>
        <v/>
      </c>
      <c r="M45" s="187" t="str">
        <f>IF(A45="","",F15)</f>
        <v/>
      </c>
      <c r="N45" s="187"/>
      <c r="O45" s="187"/>
      <c r="P45" s="174" t="str">
        <f t="shared" ref="P45:P64" si="4">IF(M45="","",M45+30)</f>
        <v/>
      </c>
      <c r="Q45" s="175"/>
      <c r="R45" s="176"/>
      <c r="T45" s="43" t="str">
        <f>IF(A45="","",IF(M45&lt;&gt;"","",1))</f>
        <v/>
      </c>
      <c r="U45" s="43" t="str">
        <f>IF(A45="","",IF(B15&gt;M45,1,""))</f>
        <v/>
      </c>
      <c r="V45" s="43" t="str">
        <f t="shared" ref="V45:V64" si="5">IF(OR(ISBLANK(A45),ISBLANK(B45),ISBLANK(D45)),"",IF(ISBLANK(F45),1,""))</f>
        <v/>
      </c>
      <c r="X45" s="49" t="str">
        <f>IF((F45=""),"",DATEDIF(F45,B15,"Y"))</f>
        <v/>
      </c>
      <c r="Z45" s="67" t="s">
        <v>65</v>
      </c>
      <c r="AA45" s="68" t="s">
        <v>78</v>
      </c>
      <c r="AB45" s="71">
        <v>39880</v>
      </c>
      <c r="AC45" s="68" t="s">
        <v>79</v>
      </c>
    </row>
    <row r="46" spans="1:29" s="37" customFormat="1" ht="21" customHeight="1">
      <c r="A46" s="54"/>
      <c r="B46" s="124"/>
      <c r="C46" s="124"/>
      <c r="D46" s="124"/>
      <c r="E46" s="124"/>
      <c r="F46" s="55"/>
      <c r="G46" s="124"/>
      <c r="H46" s="124"/>
      <c r="I46" s="62"/>
      <c r="J46" s="59"/>
      <c r="K46" s="101"/>
      <c r="L46" s="74" t="str">
        <f t="shared" ref="L46:L64" si="6">IF((F46=""),"",IF(X46&gt;=18,"MAY",IF(X46&gt;=14,"JUV","INF")))</f>
        <v/>
      </c>
      <c r="M46" s="172" t="str">
        <f>IF(A46="","",F15)</f>
        <v/>
      </c>
      <c r="N46" s="172"/>
      <c r="O46" s="172"/>
      <c r="P46" s="184" t="str">
        <f t="shared" si="4"/>
        <v/>
      </c>
      <c r="Q46" s="185"/>
      <c r="R46" s="186"/>
      <c r="T46" s="43" t="str">
        <f t="shared" ref="T46:T64" si="7">IF(A46="","",IF(M46&lt;&gt;"","",1))</f>
        <v/>
      </c>
      <c r="U46" s="43" t="str">
        <f>IF(A46="","",IF(B15&gt;M46,1,""))</f>
        <v/>
      </c>
      <c r="V46" s="43" t="str">
        <f t="shared" si="5"/>
        <v/>
      </c>
      <c r="X46" s="49" t="str">
        <f>IF((F46=""),"",DATEDIF(F46,B15,"Y"))</f>
        <v/>
      </c>
      <c r="Z46" s="67" t="s">
        <v>59</v>
      </c>
      <c r="AA46" s="67" t="s">
        <v>87</v>
      </c>
      <c r="AB46" s="71">
        <v>39600</v>
      </c>
      <c r="AC46" s="67" t="s">
        <v>80</v>
      </c>
    </row>
    <row r="47" spans="1:29" s="37" customFormat="1" ht="21" customHeight="1">
      <c r="A47" s="54"/>
      <c r="B47" s="124"/>
      <c r="C47" s="124"/>
      <c r="D47" s="124"/>
      <c r="E47" s="124"/>
      <c r="F47" s="55"/>
      <c r="G47" s="124"/>
      <c r="H47" s="124"/>
      <c r="I47" s="63"/>
      <c r="J47" s="59"/>
      <c r="K47" s="101"/>
      <c r="L47" s="74" t="str">
        <f t="shared" si="6"/>
        <v/>
      </c>
      <c r="M47" s="172" t="str">
        <f>IF(A47="","",F15)</f>
        <v/>
      </c>
      <c r="N47" s="172"/>
      <c r="O47" s="172"/>
      <c r="P47" s="184" t="str">
        <f t="shared" si="4"/>
        <v/>
      </c>
      <c r="Q47" s="185"/>
      <c r="R47" s="186"/>
      <c r="T47" s="43" t="str">
        <f t="shared" si="7"/>
        <v/>
      </c>
      <c r="U47" s="43" t="str">
        <f>IF(A47="","",IF(B15&gt;M47,1,""))</f>
        <v/>
      </c>
      <c r="V47" s="43" t="str">
        <f t="shared" si="5"/>
        <v/>
      </c>
      <c r="X47" s="49" t="str">
        <f>IF((F47=""),"",DATEDIF(F47,B15,"Y"))</f>
        <v/>
      </c>
      <c r="Z47" s="67" t="s">
        <v>55</v>
      </c>
      <c r="AA47" s="67" t="s">
        <v>112</v>
      </c>
      <c r="AB47" s="71">
        <v>39005</v>
      </c>
      <c r="AC47" s="67" t="s">
        <v>71</v>
      </c>
    </row>
    <row r="48" spans="1:29" s="37" customFormat="1" ht="21" customHeight="1">
      <c r="A48" s="54"/>
      <c r="B48" s="124"/>
      <c r="C48" s="124"/>
      <c r="D48" s="124"/>
      <c r="E48" s="124"/>
      <c r="F48" s="55"/>
      <c r="G48" s="124"/>
      <c r="H48" s="124"/>
      <c r="I48" s="62"/>
      <c r="J48" s="59"/>
      <c r="K48" s="101"/>
      <c r="L48" s="74" t="str">
        <f t="shared" si="6"/>
        <v/>
      </c>
      <c r="M48" s="172" t="str">
        <f>IF(A48="","",F15)</f>
        <v/>
      </c>
      <c r="N48" s="172"/>
      <c r="O48" s="172"/>
      <c r="P48" s="184" t="str">
        <f t="shared" si="4"/>
        <v/>
      </c>
      <c r="Q48" s="185"/>
      <c r="R48" s="186"/>
      <c r="T48" s="43" t="str">
        <f t="shared" si="7"/>
        <v/>
      </c>
      <c r="U48" s="43" t="str">
        <f>IF(A48="","",IF(B15&gt;M48,1,""))</f>
        <v/>
      </c>
      <c r="V48" s="43" t="str">
        <f t="shared" si="5"/>
        <v/>
      </c>
      <c r="X48" s="49" t="str">
        <f>IF((F48=""),"",DATEDIF(F48,B15,"Y"))</f>
        <v/>
      </c>
      <c r="AB48" s="39"/>
    </row>
    <row r="49" spans="1:28" s="37" customFormat="1" ht="21" customHeight="1">
      <c r="A49" s="54"/>
      <c r="B49" s="124"/>
      <c r="C49" s="124"/>
      <c r="D49" s="124"/>
      <c r="E49" s="124"/>
      <c r="F49" s="55"/>
      <c r="G49" s="124"/>
      <c r="H49" s="124"/>
      <c r="I49" s="63"/>
      <c r="J49" s="59"/>
      <c r="K49" s="101"/>
      <c r="L49" s="74" t="str">
        <f t="shared" si="6"/>
        <v/>
      </c>
      <c r="M49" s="172" t="str">
        <f>IF(A49="","",F15)</f>
        <v/>
      </c>
      <c r="N49" s="172"/>
      <c r="O49" s="172"/>
      <c r="P49" s="184" t="str">
        <f t="shared" si="4"/>
        <v/>
      </c>
      <c r="Q49" s="185"/>
      <c r="R49" s="186"/>
      <c r="T49" s="43" t="str">
        <f t="shared" si="7"/>
        <v/>
      </c>
      <c r="U49" s="43" t="str">
        <f>IF(A49="","",IF(B15&gt;M49,1,""))</f>
        <v/>
      </c>
      <c r="V49" s="43" t="str">
        <f t="shared" si="5"/>
        <v/>
      </c>
      <c r="X49" s="49" t="str">
        <f>IF((F49=""),"",DATEDIF(F49,B15,"Y"))</f>
        <v/>
      </c>
      <c r="AB49" s="39"/>
    </row>
    <row r="50" spans="1:28" s="37" customFormat="1" ht="21" customHeight="1">
      <c r="A50" s="54"/>
      <c r="B50" s="124"/>
      <c r="C50" s="124"/>
      <c r="D50" s="124"/>
      <c r="E50" s="124"/>
      <c r="F50" s="55"/>
      <c r="G50" s="124"/>
      <c r="H50" s="124"/>
      <c r="I50" s="62"/>
      <c r="J50" s="59"/>
      <c r="K50" s="101"/>
      <c r="L50" s="74" t="str">
        <f t="shared" si="6"/>
        <v/>
      </c>
      <c r="M50" s="172" t="str">
        <f>IF(A50="","",F15)</f>
        <v/>
      </c>
      <c r="N50" s="172"/>
      <c r="O50" s="172"/>
      <c r="P50" s="184" t="str">
        <f t="shared" si="4"/>
        <v/>
      </c>
      <c r="Q50" s="185"/>
      <c r="R50" s="186"/>
      <c r="T50" s="43" t="str">
        <f t="shared" si="7"/>
        <v/>
      </c>
      <c r="U50" s="43" t="str">
        <f>IF(A50="","",IF(B15&gt;M50,1,""))</f>
        <v/>
      </c>
      <c r="V50" s="43" t="str">
        <f t="shared" si="5"/>
        <v/>
      </c>
      <c r="X50" s="49" t="str">
        <f>IF((F50=""),"",DATEDIF(F50,B15,"Y"))</f>
        <v/>
      </c>
      <c r="AB50" s="39"/>
    </row>
    <row r="51" spans="1:28" s="37" customFormat="1" ht="21" customHeight="1">
      <c r="A51" s="54"/>
      <c r="B51" s="124"/>
      <c r="C51" s="124"/>
      <c r="D51" s="124"/>
      <c r="E51" s="124"/>
      <c r="F51" s="55"/>
      <c r="G51" s="124"/>
      <c r="H51" s="124"/>
      <c r="I51" s="63"/>
      <c r="J51" s="59"/>
      <c r="K51" s="101"/>
      <c r="L51" s="74" t="str">
        <f t="shared" si="6"/>
        <v/>
      </c>
      <c r="M51" s="172" t="str">
        <f>IF(A51="","",F15)</f>
        <v/>
      </c>
      <c r="N51" s="172"/>
      <c r="O51" s="172"/>
      <c r="P51" s="184" t="str">
        <f t="shared" si="4"/>
        <v/>
      </c>
      <c r="Q51" s="185"/>
      <c r="R51" s="186"/>
      <c r="T51" s="43" t="str">
        <f t="shared" si="7"/>
        <v/>
      </c>
      <c r="U51" s="43" t="str">
        <f>IF(A51="","",IF(B15&gt;M51,1,""))</f>
        <v/>
      </c>
      <c r="V51" s="43" t="str">
        <f t="shared" si="5"/>
        <v/>
      </c>
      <c r="X51" s="49" t="str">
        <f>IF((F51=""),"",DATEDIF(F51,B15,"Y"))</f>
        <v/>
      </c>
      <c r="AB51" s="39"/>
    </row>
    <row r="52" spans="1:28" s="37" customFormat="1" ht="21" customHeight="1">
      <c r="A52" s="54"/>
      <c r="B52" s="160"/>
      <c r="C52" s="160"/>
      <c r="D52" s="160"/>
      <c r="E52" s="160"/>
      <c r="F52" s="55"/>
      <c r="G52" s="160"/>
      <c r="H52" s="160"/>
      <c r="I52" s="62"/>
      <c r="J52" s="59"/>
      <c r="K52" s="101"/>
      <c r="L52" s="74" t="str">
        <f t="shared" si="6"/>
        <v/>
      </c>
      <c r="M52" s="172" t="str">
        <f>IF(A52="","",F15)</f>
        <v/>
      </c>
      <c r="N52" s="172"/>
      <c r="O52" s="172"/>
      <c r="P52" s="184" t="str">
        <f t="shared" si="4"/>
        <v/>
      </c>
      <c r="Q52" s="185"/>
      <c r="R52" s="186"/>
      <c r="T52" s="43" t="str">
        <f t="shared" si="7"/>
        <v/>
      </c>
      <c r="U52" s="43" t="str">
        <f>IF(A52="","",IF(B15&gt;M52,1,""))</f>
        <v/>
      </c>
      <c r="V52" s="43" t="str">
        <f t="shared" si="5"/>
        <v/>
      </c>
      <c r="X52" s="49" t="str">
        <f>IF((F52=""),"",DATEDIF(F52,B15,"Y"))</f>
        <v/>
      </c>
      <c r="AB52" s="39"/>
    </row>
    <row r="53" spans="1:28" s="37" customFormat="1" ht="21" customHeight="1">
      <c r="A53" s="54"/>
      <c r="B53" s="124"/>
      <c r="C53" s="124"/>
      <c r="D53" s="124"/>
      <c r="E53" s="124"/>
      <c r="F53" s="55"/>
      <c r="G53" s="160"/>
      <c r="H53" s="160"/>
      <c r="I53" s="63"/>
      <c r="J53" s="56"/>
      <c r="K53" s="101"/>
      <c r="L53" s="74" t="str">
        <f t="shared" si="6"/>
        <v/>
      </c>
      <c r="M53" s="172" t="str">
        <f>IF(A53="","",F15)</f>
        <v/>
      </c>
      <c r="N53" s="172"/>
      <c r="O53" s="172"/>
      <c r="P53" s="184" t="str">
        <f t="shared" si="4"/>
        <v/>
      </c>
      <c r="Q53" s="185"/>
      <c r="R53" s="186"/>
      <c r="T53" s="43" t="str">
        <f t="shared" si="7"/>
        <v/>
      </c>
      <c r="U53" s="43" t="str">
        <f>IF(A53="","",IF(B15&gt;M53,1,""))</f>
        <v/>
      </c>
      <c r="V53" s="43" t="str">
        <f t="shared" si="5"/>
        <v/>
      </c>
      <c r="X53" s="49" t="str">
        <f>IF((F53=""),"",DATEDIF(F53,B15,"Y"))</f>
        <v/>
      </c>
      <c r="AB53" s="39"/>
    </row>
    <row r="54" spans="1:28" s="37" customFormat="1" ht="21" customHeight="1">
      <c r="A54" s="54"/>
      <c r="B54" s="122"/>
      <c r="C54" s="123"/>
      <c r="D54" s="122"/>
      <c r="E54" s="123"/>
      <c r="F54" s="55"/>
      <c r="G54" s="151"/>
      <c r="H54" s="152"/>
      <c r="I54" s="62"/>
      <c r="J54" s="56"/>
      <c r="K54" s="101"/>
      <c r="L54" s="74" t="str">
        <f t="shared" si="6"/>
        <v/>
      </c>
      <c r="M54" s="172" t="str">
        <f>IF(A54="","",F15)</f>
        <v/>
      </c>
      <c r="N54" s="172"/>
      <c r="O54" s="172"/>
      <c r="P54" s="184" t="str">
        <f t="shared" si="4"/>
        <v/>
      </c>
      <c r="Q54" s="185"/>
      <c r="R54" s="186"/>
      <c r="T54" s="43" t="str">
        <f t="shared" si="7"/>
        <v/>
      </c>
      <c r="U54" s="43" t="str">
        <f>IF(A54="","",IF(B15&gt;M54,1,""))</f>
        <v/>
      </c>
      <c r="V54" s="43" t="str">
        <f t="shared" si="5"/>
        <v/>
      </c>
      <c r="X54" s="49" t="str">
        <f>IF((F54=""),"",DATEDIF(F54,B15,"Y"))</f>
        <v/>
      </c>
      <c r="AB54" s="39"/>
    </row>
    <row r="55" spans="1:28" s="37" customFormat="1" ht="21" customHeight="1">
      <c r="A55" s="54"/>
      <c r="B55" s="122"/>
      <c r="C55" s="123"/>
      <c r="D55" s="122"/>
      <c r="E55" s="123"/>
      <c r="F55" s="55"/>
      <c r="G55" s="151"/>
      <c r="H55" s="152"/>
      <c r="I55" s="63"/>
      <c r="J55" s="56"/>
      <c r="K55" s="101"/>
      <c r="L55" s="74" t="str">
        <f t="shared" si="6"/>
        <v/>
      </c>
      <c r="M55" s="172" t="str">
        <f>IF(A55="","",F15)</f>
        <v/>
      </c>
      <c r="N55" s="172"/>
      <c r="O55" s="172"/>
      <c r="P55" s="184" t="str">
        <f t="shared" si="4"/>
        <v/>
      </c>
      <c r="Q55" s="185"/>
      <c r="R55" s="186"/>
      <c r="T55" s="43" t="str">
        <f t="shared" si="7"/>
        <v/>
      </c>
      <c r="U55" s="43" t="str">
        <f>IF(A55="","",IF(B15&gt;M55,1,""))</f>
        <v/>
      </c>
      <c r="V55" s="43" t="str">
        <f t="shared" si="5"/>
        <v/>
      </c>
      <c r="X55" s="49" t="str">
        <f>IF((F55=""),"",DATEDIF(F55,B15,"Y"))</f>
        <v/>
      </c>
      <c r="AB55" s="39"/>
    </row>
    <row r="56" spans="1:28" s="37" customFormat="1" ht="21" customHeight="1">
      <c r="A56" s="54"/>
      <c r="B56" s="122"/>
      <c r="C56" s="123"/>
      <c r="D56" s="122"/>
      <c r="E56" s="123"/>
      <c r="F56" s="55"/>
      <c r="G56" s="151"/>
      <c r="H56" s="152"/>
      <c r="I56" s="62"/>
      <c r="J56" s="56"/>
      <c r="K56" s="101"/>
      <c r="L56" s="74" t="str">
        <f t="shared" si="6"/>
        <v/>
      </c>
      <c r="M56" s="172" t="str">
        <f>IF(A56="","",F15)</f>
        <v/>
      </c>
      <c r="N56" s="172"/>
      <c r="O56" s="172"/>
      <c r="P56" s="184" t="str">
        <f t="shared" si="4"/>
        <v/>
      </c>
      <c r="Q56" s="185"/>
      <c r="R56" s="186"/>
      <c r="T56" s="43" t="str">
        <f t="shared" si="7"/>
        <v/>
      </c>
      <c r="U56" s="43" t="str">
        <f>IF(A56="","",IF(B15&gt;M56,1,""))</f>
        <v/>
      </c>
      <c r="V56" s="43" t="str">
        <f t="shared" si="5"/>
        <v/>
      </c>
      <c r="X56" s="49" t="str">
        <f>IF((F56=""),"",DATEDIF(F56,B15,"Y"))</f>
        <v/>
      </c>
      <c r="AB56" s="39"/>
    </row>
    <row r="57" spans="1:28" s="37" customFormat="1" ht="21" customHeight="1">
      <c r="A57" s="54"/>
      <c r="B57" s="122"/>
      <c r="C57" s="123"/>
      <c r="D57" s="122"/>
      <c r="E57" s="123"/>
      <c r="F57" s="55"/>
      <c r="G57" s="151"/>
      <c r="H57" s="152"/>
      <c r="I57" s="63"/>
      <c r="J57" s="56"/>
      <c r="K57" s="101"/>
      <c r="L57" s="74" t="str">
        <f t="shared" si="6"/>
        <v/>
      </c>
      <c r="M57" s="172" t="str">
        <f>IF(A57="","",F15)</f>
        <v/>
      </c>
      <c r="N57" s="172"/>
      <c r="O57" s="172"/>
      <c r="P57" s="184" t="str">
        <f t="shared" si="4"/>
        <v/>
      </c>
      <c r="Q57" s="185"/>
      <c r="R57" s="186"/>
      <c r="T57" s="43" t="str">
        <f t="shared" si="7"/>
        <v/>
      </c>
      <c r="U57" s="43" t="str">
        <f>IF(A57="","",IF(B15&gt;M57,1,""))</f>
        <v/>
      </c>
      <c r="V57" s="43" t="str">
        <f t="shared" si="5"/>
        <v/>
      </c>
      <c r="X57" s="49" t="str">
        <f>IF((F57=""),"",DATEDIF(F57,B15,"Y"))</f>
        <v/>
      </c>
      <c r="AB57" s="39"/>
    </row>
    <row r="58" spans="1:28" s="37" customFormat="1" ht="21" customHeight="1">
      <c r="A58" s="54"/>
      <c r="B58" s="122"/>
      <c r="C58" s="123"/>
      <c r="D58" s="122"/>
      <c r="E58" s="123"/>
      <c r="F58" s="55"/>
      <c r="G58" s="151"/>
      <c r="H58" s="152"/>
      <c r="I58" s="62"/>
      <c r="J58" s="56"/>
      <c r="K58" s="101"/>
      <c r="L58" s="74" t="str">
        <f t="shared" si="6"/>
        <v/>
      </c>
      <c r="M58" s="172" t="str">
        <f>IF(A58="","",F15)</f>
        <v/>
      </c>
      <c r="N58" s="172"/>
      <c r="O58" s="172"/>
      <c r="P58" s="184" t="str">
        <f t="shared" si="4"/>
        <v/>
      </c>
      <c r="Q58" s="185"/>
      <c r="R58" s="186"/>
      <c r="T58" s="43" t="str">
        <f t="shared" si="7"/>
        <v/>
      </c>
      <c r="U58" s="43" t="str">
        <f>IF(A58="","",IF(B15&gt;M58,1,""))</f>
        <v/>
      </c>
      <c r="V58" s="43" t="str">
        <f t="shared" si="5"/>
        <v/>
      </c>
      <c r="X58" s="49" t="str">
        <f>IF((F58=""),"",DATEDIF(F58,B15,"Y"))</f>
        <v/>
      </c>
      <c r="AB58" s="39"/>
    </row>
    <row r="59" spans="1:28" s="37" customFormat="1" ht="21" customHeight="1">
      <c r="A59" s="54"/>
      <c r="B59" s="122"/>
      <c r="C59" s="123"/>
      <c r="D59" s="122"/>
      <c r="E59" s="123"/>
      <c r="F59" s="55"/>
      <c r="G59" s="151"/>
      <c r="H59" s="152"/>
      <c r="I59" s="63"/>
      <c r="J59" s="56"/>
      <c r="K59" s="101"/>
      <c r="L59" s="74" t="str">
        <f t="shared" si="6"/>
        <v/>
      </c>
      <c r="M59" s="172" t="str">
        <f>IF(A59="","",F15)</f>
        <v/>
      </c>
      <c r="N59" s="172"/>
      <c r="O59" s="172"/>
      <c r="P59" s="184" t="str">
        <f t="shared" si="4"/>
        <v/>
      </c>
      <c r="Q59" s="185"/>
      <c r="R59" s="186"/>
      <c r="T59" s="43" t="str">
        <f t="shared" si="7"/>
        <v/>
      </c>
      <c r="U59" s="43" t="str">
        <f>IF(A59="","",IF(B15&gt;M59,1,""))</f>
        <v/>
      </c>
      <c r="V59" s="43" t="str">
        <f t="shared" si="5"/>
        <v/>
      </c>
      <c r="X59" s="49" t="str">
        <f>IF((F59=""),"",DATEDIF(F59,B15,"Y"))</f>
        <v/>
      </c>
      <c r="AB59" s="39"/>
    </row>
    <row r="60" spans="1:28" s="37" customFormat="1" ht="21" customHeight="1">
      <c r="A60" s="54"/>
      <c r="B60" s="122"/>
      <c r="C60" s="123"/>
      <c r="D60" s="122"/>
      <c r="E60" s="123"/>
      <c r="F60" s="55"/>
      <c r="G60" s="151"/>
      <c r="H60" s="152"/>
      <c r="I60" s="62"/>
      <c r="J60" s="56"/>
      <c r="K60" s="101"/>
      <c r="L60" s="74" t="str">
        <f t="shared" si="6"/>
        <v/>
      </c>
      <c r="M60" s="172" t="str">
        <f>IF(A60="","",F15)</f>
        <v/>
      </c>
      <c r="N60" s="172"/>
      <c r="O60" s="172"/>
      <c r="P60" s="184" t="str">
        <f t="shared" si="4"/>
        <v/>
      </c>
      <c r="Q60" s="185"/>
      <c r="R60" s="186"/>
      <c r="T60" s="43" t="str">
        <f t="shared" si="7"/>
        <v/>
      </c>
      <c r="U60" s="43" t="str">
        <f>IF(A60="","",IF(B15&gt;M60,1,""))</f>
        <v/>
      </c>
      <c r="V60" s="43" t="str">
        <f t="shared" si="5"/>
        <v/>
      </c>
      <c r="X60" s="49" t="str">
        <f>IF((F60=""),"",DATEDIF(F60,B15,"Y"))</f>
        <v/>
      </c>
      <c r="AB60" s="39"/>
    </row>
    <row r="61" spans="1:28" s="37" customFormat="1" ht="21" customHeight="1">
      <c r="A61" s="54"/>
      <c r="B61" s="122"/>
      <c r="C61" s="123"/>
      <c r="D61" s="122"/>
      <c r="E61" s="123"/>
      <c r="F61" s="55"/>
      <c r="G61" s="151"/>
      <c r="H61" s="152"/>
      <c r="I61" s="63"/>
      <c r="J61" s="56"/>
      <c r="K61" s="101"/>
      <c r="L61" s="74" t="str">
        <f t="shared" si="6"/>
        <v/>
      </c>
      <c r="M61" s="172" t="str">
        <f>IF(A61="","",F15)</f>
        <v/>
      </c>
      <c r="N61" s="172"/>
      <c r="O61" s="172"/>
      <c r="P61" s="184" t="str">
        <f t="shared" si="4"/>
        <v/>
      </c>
      <c r="Q61" s="185"/>
      <c r="R61" s="186"/>
      <c r="T61" s="43" t="str">
        <f t="shared" si="7"/>
        <v/>
      </c>
      <c r="U61" s="43" t="str">
        <f>IF(A61="","",IF(B15&gt;M61,1,""))</f>
        <v/>
      </c>
      <c r="V61" s="43" t="str">
        <f t="shared" si="5"/>
        <v/>
      </c>
      <c r="X61" s="49" t="str">
        <f>IF((F61=""),"",DATEDIF(F61,B15,"Y"))</f>
        <v/>
      </c>
      <c r="AB61" s="39"/>
    </row>
    <row r="62" spans="1:28" s="37" customFormat="1" ht="21" customHeight="1">
      <c r="A62" s="54"/>
      <c r="B62" s="122"/>
      <c r="C62" s="123"/>
      <c r="D62" s="122"/>
      <c r="E62" s="123"/>
      <c r="F62" s="55"/>
      <c r="G62" s="151"/>
      <c r="H62" s="152"/>
      <c r="I62" s="62"/>
      <c r="J62" s="56"/>
      <c r="K62" s="101"/>
      <c r="L62" s="74" t="str">
        <f t="shared" si="6"/>
        <v/>
      </c>
      <c r="M62" s="172" t="str">
        <f>IF(A62="","",F15)</f>
        <v/>
      </c>
      <c r="N62" s="172"/>
      <c r="O62" s="172"/>
      <c r="P62" s="184" t="str">
        <f t="shared" si="4"/>
        <v/>
      </c>
      <c r="Q62" s="185"/>
      <c r="R62" s="186"/>
      <c r="T62" s="43" t="str">
        <f t="shared" si="7"/>
        <v/>
      </c>
      <c r="U62" s="43" t="str">
        <f>IF(A62="","",IF(B15&gt;M62,1,""))</f>
        <v/>
      </c>
      <c r="V62" s="43" t="str">
        <f t="shared" si="5"/>
        <v/>
      </c>
      <c r="X62" s="49" t="str">
        <f>IF((F62=""),"",DATEDIF(F62,B15,"Y"))</f>
        <v/>
      </c>
      <c r="AB62" s="39"/>
    </row>
    <row r="63" spans="1:28" s="37" customFormat="1" ht="21" customHeight="1">
      <c r="A63" s="54"/>
      <c r="B63" s="122"/>
      <c r="C63" s="123"/>
      <c r="D63" s="122"/>
      <c r="E63" s="123"/>
      <c r="F63" s="55"/>
      <c r="G63" s="151"/>
      <c r="H63" s="152"/>
      <c r="I63" s="63"/>
      <c r="J63" s="56"/>
      <c r="K63" s="101"/>
      <c r="L63" s="74" t="str">
        <f t="shared" si="6"/>
        <v/>
      </c>
      <c r="M63" s="172" t="str">
        <f>IF(A63="","",F15)</f>
        <v/>
      </c>
      <c r="N63" s="172"/>
      <c r="O63" s="172"/>
      <c r="P63" s="184" t="str">
        <f t="shared" si="4"/>
        <v/>
      </c>
      <c r="Q63" s="185"/>
      <c r="R63" s="186"/>
      <c r="T63" s="43" t="str">
        <f t="shared" si="7"/>
        <v/>
      </c>
      <c r="U63" s="43" t="str">
        <f>IF(A63="","",IF(B15&gt;M63,1,""))</f>
        <v/>
      </c>
      <c r="V63" s="43" t="str">
        <f t="shared" si="5"/>
        <v/>
      </c>
      <c r="X63" s="49" t="str">
        <f>IF((F63=""),"",DATEDIF(F63,B15,"Y"))</f>
        <v/>
      </c>
      <c r="AB63" s="39"/>
    </row>
    <row r="64" spans="1:28" s="37" customFormat="1" ht="21" customHeight="1" thickBot="1">
      <c r="A64" s="94"/>
      <c r="B64" s="147"/>
      <c r="C64" s="148"/>
      <c r="D64" s="147"/>
      <c r="E64" s="148"/>
      <c r="F64" s="64"/>
      <c r="G64" s="149"/>
      <c r="H64" s="150"/>
      <c r="I64" s="65"/>
      <c r="J64" s="66"/>
      <c r="K64" s="107"/>
      <c r="L64" s="75" t="str">
        <f t="shared" si="6"/>
        <v/>
      </c>
      <c r="M64" s="180" t="str">
        <f>IF(A64="","",F15)</f>
        <v/>
      </c>
      <c r="N64" s="180"/>
      <c r="O64" s="180"/>
      <c r="P64" s="181" t="str">
        <f t="shared" si="4"/>
        <v/>
      </c>
      <c r="Q64" s="182"/>
      <c r="R64" s="183"/>
      <c r="T64" s="43" t="str">
        <f t="shared" si="7"/>
        <v/>
      </c>
      <c r="U64" s="43" t="str">
        <f>IF(A64="","",IF(B15&gt;M64,1,""))</f>
        <v/>
      </c>
      <c r="V64" s="43" t="str">
        <f t="shared" si="5"/>
        <v/>
      </c>
      <c r="X64" s="49" t="str">
        <f>IF((F64=""),"",DATEDIF(F64,B15,"Y"))</f>
        <v/>
      </c>
      <c r="AB64" s="39"/>
    </row>
    <row r="65" spans="1:28" s="37" customFormat="1">
      <c r="A65" s="39"/>
      <c r="B65" s="39"/>
      <c r="E65" s="40"/>
      <c r="F65" s="39"/>
      <c r="G65" s="39"/>
      <c r="I65" s="39"/>
      <c r="X65" s="47"/>
      <c r="AB65" s="39"/>
    </row>
    <row r="66" spans="1:28">
      <c r="A66" s="39"/>
      <c r="B66" s="39"/>
      <c r="C66" s="37"/>
      <c r="D66" s="37"/>
      <c r="E66" s="40"/>
      <c r="F66" s="39"/>
      <c r="G66" s="39"/>
      <c r="H66" s="37"/>
      <c r="I66" s="39"/>
      <c r="J66" s="37"/>
      <c r="K66" s="37"/>
      <c r="L66" s="37"/>
      <c r="M66" s="37"/>
      <c r="N66" s="37"/>
      <c r="O66" s="37"/>
      <c r="P66" s="37"/>
      <c r="Q66" s="37"/>
      <c r="R66" s="37"/>
    </row>
    <row r="67" spans="1:28">
      <c r="A67" s="39"/>
      <c r="B67" s="39"/>
      <c r="C67" s="37"/>
      <c r="D67" s="37"/>
      <c r="E67" s="40"/>
      <c r="F67" s="39"/>
      <c r="G67" s="39"/>
      <c r="H67" s="37"/>
      <c r="I67" s="39"/>
      <c r="J67" s="37"/>
      <c r="K67" s="37"/>
      <c r="L67" s="37"/>
      <c r="M67" s="37"/>
      <c r="N67" s="37"/>
      <c r="O67" s="37"/>
      <c r="P67" s="37"/>
      <c r="Q67" s="37"/>
      <c r="R67" s="37"/>
    </row>
    <row r="68" spans="1:28">
      <c r="A68" s="39"/>
      <c r="B68" s="39"/>
      <c r="C68" s="37"/>
      <c r="D68" s="37"/>
      <c r="E68" s="40"/>
      <c r="F68" s="39"/>
      <c r="G68" s="39"/>
      <c r="H68" s="37"/>
      <c r="I68" s="39"/>
      <c r="J68" s="37"/>
      <c r="K68" s="37"/>
      <c r="L68" s="37"/>
      <c r="M68" s="37"/>
      <c r="N68" s="37"/>
      <c r="O68" s="37"/>
      <c r="P68" s="37"/>
      <c r="Q68" s="37"/>
      <c r="R68" s="37"/>
    </row>
    <row r="69" spans="1:28">
      <c r="A69" s="39"/>
      <c r="B69" s="39"/>
      <c r="C69" s="37"/>
      <c r="D69" s="37"/>
      <c r="E69" s="40"/>
      <c r="F69" s="39"/>
      <c r="G69" s="39"/>
      <c r="H69" s="37"/>
      <c r="I69" s="39"/>
      <c r="J69" s="37"/>
      <c r="K69" s="37"/>
      <c r="L69" s="37"/>
      <c r="M69" s="37"/>
      <c r="N69" s="37"/>
      <c r="O69" s="37"/>
      <c r="P69" s="37"/>
      <c r="Q69" s="37"/>
      <c r="R69" s="37"/>
    </row>
    <row r="70" spans="1:28">
      <c r="A70" s="39"/>
      <c r="B70" s="39"/>
      <c r="C70" s="37"/>
      <c r="D70" s="37"/>
      <c r="E70" s="40"/>
      <c r="F70" s="39"/>
      <c r="G70" s="39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</row>
    <row r="71" spans="1:28">
      <c r="A71" s="39"/>
      <c r="B71" s="39"/>
      <c r="C71" s="37"/>
      <c r="D71" s="37"/>
      <c r="E71" s="40"/>
      <c r="F71" s="39"/>
      <c r="G71" s="39"/>
      <c r="H71" s="37"/>
      <c r="I71" s="39"/>
      <c r="J71" s="37"/>
      <c r="K71" s="37"/>
      <c r="L71" s="37"/>
      <c r="M71" s="37"/>
      <c r="N71" s="37"/>
      <c r="O71" s="37"/>
      <c r="P71" s="37"/>
      <c r="Q71" s="37"/>
      <c r="R71" s="37"/>
    </row>
    <row r="72" spans="1:28">
      <c r="A72" s="39"/>
      <c r="B72" s="39"/>
      <c r="C72" s="37"/>
      <c r="D72" s="37"/>
      <c r="E72" s="40"/>
      <c r="F72" s="39"/>
      <c r="G72" s="39"/>
      <c r="H72" s="37"/>
      <c r="I72" s="39"/>
      <c r="J72" s="37"/>
      <c r="K72" s="37"/>
      <c r="L72" s="37"/>
      <c r="M72" s="37"/>
      <c r="N72" s="37"/>
      <c r="O72" s="37"/>
      <c r="P72" s="37"/>
      <c r="Q72" s="37"/>
      <c r="R72" s="37"/>
    </row>
    <row r="73" spans="1:28">
      <c r="A73" s="39"/>
      <c r="B73" s="39"/>
      <c r="C73" s="37"/>
      <c r="D73" s="37"/>
      <c r="E73" s="40"/>
      <c r="F73" s="39"/>
      <c r="G73" s="39"/>
      <c r="H73" s="37"/>
      <c r="I73" s="39"/>
      <c r="J73" s="37"/>
      <c r="K73" s="37"/>
      <c r="L73" s="37"/>
      <c r="M73" s="37"/>
      <c r="N73" s="37"/>
      <c r="O73" s="37"/>
      <c r="P73" s="37"/>
      <c r="Q73" s="37"/>
      <c r="R73" s="37"/>
    </row>
    <row r="74" spans="1:28">
      <c r="A74" s="39"/>
      <c r="B74" s="39"/>
      <c r="C74" s="37"/>
      <c r="D74" s="37"/>
      <c r="E74" s="40"/>
      <c r="F74" s="39"/>
      <c r="G74" s="39"/>
      <c r="H74" s="37"/>
      <c r="I74" s="39"/>
      <c r="J74" s="37"/>
      <c r="K74" s="37"/>
      <c r="L74" s="37"/>
      <c r="M74" s="37"/>
      <c r="N74" s="37"/>
      <c r="O74" s="37"/>
      <c r="P74" s="37"/>
      <c r="Q74" s="37"/>
      <c r="R74" s="37"/>
    </row>
    <row r="75" spans="1:28">
      <c r="A75" s="39"/>
      <c r="B75" s="39"/>
      <c r="C75" s="37"/>
      <c r="D75" s="37"/>
      <c r="E75" s="40"/>
      <c r="F75" s="39"/>
      <c r="G75" s="39"/>
      <c r="H75" s="37"/>
      <c r="I75" s="39"/>
      <c r="J75" s="37"/>
      <c r="K75" s="37"/>
      <c r="L75" s="37"/>
      <c r="M75" s="37"/>
      <c r="N75" s="37"/>
      <c r="O75" s="37"/>
      <c r="P75" s="37"/>
      <c r="Q75" s="37"/>
      <c r="R75" s="37"/>
    </row>
    <row r="76" spans="1:28">
      <c r="A76" s="39"/>
      <c r="B76" s="39"/>
      <c r="C76" s="37"/>
      <c r="D76" s="37"/>
      <c r="E76" s="40"/>
      <c r="F76" s="39"/>
      <c r="G76" s="39"/>
      <c r="H76" s="37"/>
      <c r="I76" s="39"/>
      <c r="J76" s="37"/>
      <c r="K76" s="37"/>
      <c r="L76" s="37"/>
      <c r="M76" s="37"/>
      <c r="N76" s="37"/>
      <c r="O76" s="37"/>
      <c r="P76" s="37"/>
      <c r="Q76" s="37"/>
      <c r="R76" s="37"/>
    </row>
    <row r="77" spans="1:28">
      <c r="A77" s="39"/>
      <c r="B77" s="39"/>
      <c r="C77" s="37"/>
      <c r="D77" s="37"/>
      <c r="E77" s="40"/>
      <c r="F77" s="39"/>
      <c r="G77" s="39"/>
      <c r="H77" s="37"/>
      <c r="I77" s="39"/>
      <c r="J77" s="37"/>
      <c r="K77" s="37"/>
      <c r="L77" s="37"/>
      <c r="M77" s="37"/>
      <c r="N77" s="37"/>
      <c r="O77" s="37"/>
      <c r="P77" s="37"/>
      <c r="Q77" s="37"/>
      <c r="R77" s="37"/>
    </row>
    <row r="78" spans="1:28">
      <c r="A78" s="39"/>
      <c r="B78" s="39"/>
      <c r="C78" s="37"/>
      <c r="D78" s="37"/>
      <c r="E78" s="40"/>
      <c r="F78" s="39"/>
      <c r="G78" s="39"/>
      <c r="H78" s="37"/>
      <c r="I78" s="39"/>
      <c r="J78" s="37"/>
      <c r="K78" s="37"/>
      <c r="L78" s="37"/>
      <c r="M78" s="37"/>
      <c r="N78" s="37"/>
      <c r="O78" s="37"/>
      <c r="P78" s="37"/>
      <c r="Q78" s="37"/>
      <c r="R78" s="37"/>
    </row>
    <row r="79" spans="1:28">
      <c r="A79" s="39"/>
      <c r="B79" s="39"/>
      <c r="C79" s="37"/>
      <c r="D79" s="37"/>
      <c r="E79" s="40"/>
      <c r="F79" s="39"/>
      <c r="G79" s="39"/>
      <c r="H79" s="37"/>
      <c r="I79" s="39"/>
      <c r="J79" s="37"/>
      <c r="K79" s="37"/>
      <c r="L79" s="37"/>
      <c r="M79" s="37"/>
      <c r="N79" s="37"/>
      <c r="O79" s="37"/>
      <c r="P79" s="37"/>
      <c r="Q79" s="37"/>
      <c r="R79" s="37"/>
    </row>
    <row r="80" spans="1:28">
      <c r="A80" s="39"/>
      <c r="B80" s="39"/>
      <c r="C80" s="37"/>
      <c r="D80" s="37"/>
      <c r="E80" s="40"/>
      <c r="F80" s="39"/>
      <c r="G80" s="39"/>
      <c r="H80" s="37"/>
      <c r="I80" s="39"/>
      <c r="J80" s="37"/>
      <c r="K80" s="37"/>
      <c r="L80" s="37"/>
      <c r="M80" s="37"/>
      <c r="N80" s="37"/>
      <c r="O80" s="37"/>
      <c r="P80" s="37"/>
      <c r="Q80" s="37"/>
      <c r="R80" s="37"/>
    </row>
    <row r="81" spans="1:18">
      <c r="A81" s="39"/>
      <c r="B81" s="39"/>
      <c r="C81" s="37"/>
      <c r="D81" s="37"/>
      <c r="E81" s="40"/>
      <c r="F81" s="39"/>
      <c r="G81" s="39"/>
      <c r="H81" s="37"/>
      <c r="I81" s="39"/>
      <c r="J81" s="37"/>
      <c r="K81" s="37"/>
      <c r="L81" s="37"/>
      <c r="M81" s="37"/>
      <c r="N81" s="37"/>
      <c r="O81" s="37"/>
      <c r="P81" s="37"/>
      <c r="Q81" s="37"/>
      <c r="R81" s="37"/>
    </row>
    <row r="82" spans="1:18">
      <c r="A82" s="39"/>
      <c r="B82" s="39"/>
      <c r="C82" s="37"/>
      <c r="D82" s="37"/>
      <c r="E82" s="40"/>
      <c r="F82" s="39"/>
      <c r="G82" s="39"/>
      <c r="H82" s="37"/>
      <c r="I82" s="39"/>
      <c r="J82" s="37"/>
      <c r="K82" s="37"/>
      <c r="L82" s="37"/>
      <c r="M82" s="37"/>
      <c r="N82" s="37"/>
      <c r="O82" s="37"/>
      <c r="P82" s="37"/>
      <c r="Q82" s="37"/>
      <c r="R82" s="37"/>
    </row>
    <row r="83" spans="1:18">
      <c r="A83" s="39"/>
      <c r="B83" s="39"/>
      <c r="C83" s="37"/>
      <c r="D83" s="37"/>
      <c r="E83" s="40"/>
      <c r="F83" s="39"/>
      <c r="G83" s="39"/>
      <c r="H83" s="37"/>
      <c r="I83" s="39"/>
      <c r="J83" s="37"/>
      <c r="K83" s="37"/>
      <c r="L83" s="37"/>
      <c r="M83" s="37"/>
      <c r="N83" s="37"/>
      <c r="O83" s="37"/>
      <c r="P83" s="37"/>
      <c r="Q83" s="37"/>
      <c r="R83" s="37"/>
    </row>
    <row r="84" spans="1:18">
      <c r="A84" s="39"/>
      <c r="B84" s="39"/>
      <c r="C84" s="37"/>
      <c r="D84" s="37"/>
      <c r="E84" s="40"/>
      <c r="F84" s="39"/>
      <c r="G84" s="39"/>
      <c r="H84" s="37"/>
      <c r="I84" s="39"/>
      <c r="J84" s="37"/>
      <c r="K84" s="37"/>
      <c r="L84" s="37"/>
      <c r="M84" s="37"/>
      <c r="N84" s="37"/>
      <c r="O84" s="37"/>
      <c r="P84" s="37"/>
      <c r="Q84" s="37"/>
      <c r="R84" s="37"/>
    </row>
    <row r="85" spans="1:18">
      <c r="A85" s="39"/>
      <c r="B85" s="39"/>
      <c r="C85" s="37"/>
      <c r="D85" s="37"/>
      <c r="E85" s="40"/>
      <c r="F85" s="39"/>
      <c r="G85" s="39"/>
      <c r="H85" s="37"/>
      <c r="I85" s="39"/>
      <c r="J85" s="37"/>
      <c r="K85" s="37"/>
      <c r="L85" s="37"/>
      <c r="M85" s="37"/>
      <c r="N85" s="37"/>
      <c r="O85" s="37"/>
      <c r="P85" s="37"/>
      <c r="Q85" s="37"/>
      <c r="R85" s="37"/>
    </row>
    <row r="86" spans="1:18">
      <c r="A86" s="39"/>
      <c r="B86" s="39"/>
      <c r="C86" s="37"/>
      <c r="D86" s="37"/>
      <c r="E86" s="40"/>
      <c r="F86" s="39"/>
      <c r="G86" s="39"/>
      <c r="H86" s="37"/>
      <c r="I86" s="39"/>
      <c r="J86" s="37"/>
      <c r="K86" s="37"/>
      <c r="L86" s="37"/>
      <c r="M86" s="37"/>
      <c r="N86" s="37"/>
      <c r="O86" s="37"/>
      <c r="P86" s="37"/>
      <c r="Q86" s="37"/>
      <c r="R86" s="37"/>
    </row>
    <row r="87" spans="1:18">
      <c r="A87" s="39"/>
      <c r="B87" s="39"/>
      <c r="C87" s="37"/>
      <c r="D87" s="37"/>
      <c r="E87" s="40"/>
      <c r="F87" s="39"/>
      <c r="G87" s="39"/>
      <c r="H87" s="37"/>
      <c r="I87" s="39"/>
      <c r="J87" s="37"/>
      <c r="K87" s="37"/>
      <c r="L87" s="37"/>
      <c r="M87" s="37"/>
      <c r="N87" s="37"/>
      <c r="O87" s="37"/>
      <c r="P87" s="37"/>
      <c r="Q87" s="37"/>
      <c r="R87" s="37"/>
    </row>
    <row r="88" spans="1:18">
      <c r="A88" s="39"/>
      <c r="B88" s="39"/>
      <c r="C88" s="37"/>
      <c r="D88" s="37"/>
      <c r="E88" s="40"/>
      <c r="F88" s="39"/>
      <c r="G88" s="39"/>
      <c r="H88" s="37"/>
      <c r="I88" s="39"/>
      <c r="J88" s="37"/>
      <c r="K88" s="37"/>
      <c r="L88" s="37"/>
      <c r="M88" s="37"/>
      <c r="N88" s="37"/>
      <c r="O88" s="37"/>
      <c r="P88" s="37"/>
      <c r="Q88" s="37"/>
      <c r="R88" s="37"/>
    </row>
    <row r="89" spans="1:18">
      <c r="A89" s="39"/>
      <c r="B89" s="39"/>
      <c r="C89" s="37"/>
      <c r="D89" s="37"/>
      <c r="E89" s="40"/>
      <c r="F89" s="39"/>
      <c r="G89" s="39"/>
      <c r="H89" s="37"/>
      <c r="I89" s="39"/>
      <c r="J89" s="37"/>
      <c r="K89" s="37"/>
      <c r="L89" s="37"/>
      <c r="M89" s="37"/>
      <c r="N89" s="37"/>
      <c r="O89" s="37"/>
      <c r="P89" s="37"/>
      <c r="Q89" s="37"/>
      <c r="R89" s="37"/>
    </row>
    <row r="90" spans="1:18">
      <c r="A90" s="39"/>
      <c r="B90" s="39"/>
      <c r="C90" s="37"/>
      <c r="D90" s="37"/>
      <c r="E90" s="40"/>
      <c r="F90" s="39"/>
      <c r="G90" s="39"/>
      <c r="H90" s="37"/>
      <c r="I90" s="39"/>
      <c r="J90" s="37"/>
      <c r="K90" s="37"/>
      <c r="L90" s="37"/>
      <c r="M90" s="37"/>
      <c r="N90" s="37"/>
      <c r="O90" s="37"/>
      <c r="P90" s="37"/>
      <c r="Q90" s="37"/>
      <c r="R90" s="37"/>
    </row>
    <row r="91" spans="1:18">
      <c r="A91" s="39"/>
      <c r="B91" s="39"/>
      <c r="C91" s="37"/>
      <c r="D91" s="37"/>
      <c r="E91" s="40"/>
      <c r="F91" s="39"/>
      <c r="G91" s="39"/>
      <c r="H91" s="37"/>
      <c r="I91" s="39"/>
      <c r="J91" s="37"/>
      <c r="K91" s="37"/>
      <c r="L91" s="37"/>
      <c r="M91" s="37"/>
      <c r="N91" s="37"/>
      <c r="O91" s="37"/>
      <c r="P91" s="37"/>
      <c r="Q91" s="37"/>
      <c r="R91" s="37"/>
    </row>
    <row r="92" spans="1:18">
      <c r="A92" s="39"/>
      <c r="B92" s="39"/>
      <c r="C92" s="37"/>
      <c r="D92" s="37"/>
      <c r="E92" s="40"/>
      <c r="F92" s="39"/>
      <c r="G92" s="39"/>
      <c r="H92" s="37"/>
      <c r="I92" s="39"/>
      <c r="J92" s="37"/>
      <c r="K92" s="37"/>
      <c r="L92" s="37"/>
      <c r="M92" s="37"/>
      <c r="N92" s="37"/>
      <c r="O92" s="37"/>
      <c r="P92" s="37"/>
      <c r="Q92" s="37"/>
      <c r="R92" s="37"/>
    </row>
    <row r="93" spans="1:18">
      <c r="A93" s="39"/>
      <c r="B93" s="39"/>
      <c r="C93" s="37"/>
      <c r="D93" s="37"/>
      <c r="E93" s="40"/>
      <c r="F93" s="39"/>
      <c r="G93" s="39"/>
      <c r="H93" s="37"/>
      <c r="I93" s="39"/>
      <c r="J93" s="37"/>
      <c r="K93" s="37"/>
      <c r="L93" s="37"/>
      <c r="M93" s="37"/>
      <c r="N93" s="37"/>
      <c r="O93" s="37"/>
      <c r="P93" s="37"/>
      <c r="Q93" s="37"/>
      <c r="R93" s="37"/>
    </row>
    <row r="94" spans="1:18">
      <c r="A94" s="39"/>
      <c r="B94" s="39"/>
      <c r="C94" s="37"/>
      <c r="D94" s="37"/>
      <c r="E94" s="40"/>
      <c r="F94" s="39"/>
      <c r="G94" s="39"/>
      <c r="H94" s="37"/>
      <c r="I94" s="39"/>
      <c r="J94" s="37"/>
      <c r="K94" s="37"/>
      <c r="L94" s="37"/>
      <c r="M94" s="37"/>
      <c r="N94" s="37"/>
      <c r="O94" s="37"/>
      <c r="P94" s="37"/>
      <c r="Q94" s="37"/>
      <c r="R94" s="37"/>
    </row>
    <row r="95" spans="1:18">
      <c r="A95" s="39"/>
      <c r="B95" s="39"/>
      <c r="C95" s="37"/>
      <c r="D95" s="37"/>
      <c r="E95" s="40"/>
      <c r="F95" s="39"/>
      <c r="G95" s="39"/>
      <c r="H95" s="37"/>
      <c r="I95" s="39"/>
      <c r="J95" s="37"/>
      <c r="K95" s="37"/>
      <c r="L95" s="37"/>
      <c r="M95" s="37"/>
      <c r="N95" s="37"/>
      <c r="O95" s="37"/>
      <c r="P95" s="37"/>
      <c r="Q95" s="37"/>
      <c r="R95" s="37"/>
    </row>
    <row r="96" spans="1:18">
      <c r="A96" s="39"/>
      <c r="B96" s="39"/>
      <c r="C96" s="37"/>
      <c r="D96" s="37"/>
      <c r="E96" s="40"/>
      <c r="F96" s="39"/>
      <c r="G96" s="39"/>
      <c r="H96" s="37"/>
      <c r="I96" s="39"/>
      <c r="J96" s="37"/>
      <c r="K96" s="37"/>
      <c r="L96" s="37"/>
      <c r="M96" s="37"/>
      <c r="N96" s="37"/>
      <c r="O96" s="37"/>
      <c r="P96" s="37"/>
      <c r="Q96" s="37"/>
      <c r="R96" s="37"/>
    </row>
    <row r="97" spans="1:18">
      <c r="A97" s="39"/>
      <c r="B97" s="39"/>
      <c r="C97" s="37"/>
      <c r="D97" s="37"/>
      <c r="E97" s="40"/>
      <c r="F97" s="39"/>
      <c r="G97" s="39"/>
      <c r="H97" s="37"/>
      <c r="I97" s="39"/>
      <c r="J97" s="37"/>
      <c r="K97" s="37"/>
      <c r="L97" s="37"/>
      <c r="M97" s="37"/>
      <c r="N97" s="37"/>
      <c r="O97" s="37"/>
      <c r="P97" s="37"/>
      <c r="Q97" s="37"/>
      <c r="R97" s="37"/>
    </row>
    <row r="98" spans="1:18">
      <c r="A98" s="39"/>
      <c r="B98" s="39"/>
      <c r="C98" s="37"/>
      <c r="D98" s="37"/>
      <c r="E98" s="40"/>
      <c r="F98" s="39"/>
      <c r="G98" s="39"/>
      <c r="H98" s="37"/>
      <c r="I98" s="39"/>
      <c r="J98" s="37"/>
      <c r="K98" s="37"/>
      <c r="L98" s="37"/>
      <c r="M98" s="37"/>
      <c r="N98" s="37"/>
      <c r="O98" s="37"/>
      <c r="P98" s="37"/>
      <c r="Q98" s="37"/>
      <c r="R98" s="37"/>
    </row>
    <row r="99" spans="1:18">
      <c r="A99" s="39"/>
      <c r="B99" s="39"/>
      <c r="C99" s="37"/>
      <c r="D99" s="37"/>
      <c r="E99" s="40"/>
      <c r="F99" s="39"/>
      <c r="G99" s="39"/>
      <c r="H99" s="37"/>
      <c r="I99" s="39"/>
      <c r="J99" s="37"/>
      <c r="K99" s="37"/>
      <c r="L99" s="37"/>
      <c r="M99" s="37"/>
      <c r="N99" s="37"/>
      <c r="O99" s="37"/>
      <c r="P99" s="37"/>
      <c r="Q99" s="37"/>
      <c r="R99" s="37"/>
    </row>
    <row r="100" spans="1:18">
      <c r="A100" s="39"/>
      <c r="B100" s="39"/>
      <c r="C100" s="37"/>
      <c r="D100" s="37"/>
      <c r="E100" s="40"/>
      <c r="F100" s="39"/>
      <c r="G100" s="39"/>
      <c r="H100" s="37"/>
      <c r="I100" s="39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>
      <c r="A101" s="39"/>
      <c r="B101" s="39"/>
      <c r="C101" s="37"/>
      <c r="D101" s="37"/>
      <c r="E101" s="40"/>
      <c r="F101" s="39"/>
      <c r="G101" s="39"/>
      <c r="H101" s="37"/>
      <c r="I101" s="39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>
      <c r="A102" s="39"/>
      <c r="B102" s="39"/>
      <c r="C102" s="37"/>
      <c r="D102" s="37"/>
      <c r="E102" s="40"/>
      <c r="F102" s="39"/>
      <c r="G102" s="39"/>
      <c r="H102" s="37"/>
      <c r="I102" s="39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>
      <c r="A103" s="39"/>
      <c r="B103" s="39"/>
      <c r="C103" s="37"/>
      <c r="D103" s="37"/>
      <c r="E103" s="40"/>
      <c r="F103" s="39"/>
      <c r="G103" s="39"/>
      <c r="H103" s="37"/>
      <c r="I103" s="39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1:18">
      <c r="A104" s="39"/>
      <c r="B104" s="39"/>
      <c r="C104" s="37"/>
      <c r="D104" s="37"/>
      <c r="E104" s="40"/>
      <c r="F104" s="39"/>
      <c r="G104" s="39"/>
      <c r="H104" s="37"/>
      <c r="I104" s="39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>
      <c r="A105" s="39"/>
      <c r="B105" s="39"/>
      <c r="C105" s="37"/>
      <c r="D105" s="37"/>
      <c r="E105" s="40"/>
      <c r="F105" s="39"/>
      <c r="G105" s="39"/>
      <c r="H105" s="37"/>
      <c r="I105" s="39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1:18">
      <c r="A106" s="39"/>
      <c r="B106" s="39"/>
      <c r="C106" s="37"/>
      <c r="D106" s="37"/>
      <c r="E106" s="40"/>
      <c r="F106" s="39"/>
      <c r="G106" s="39"/>
      <c r="H106" s="37"/>
      <c r="I106" s="39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>
      <c r="A107" s="39"/>
      <c r="B107" s="39"/>
      <c r="C107" s="37"/>
      <c r="D107" s="37"/>
      <c r="E107" s="40"/>
      <c r="F107" s="39"/>
      <c r="G107" s="39"/>
      <c r="H107" s="37"/>
      <c r="I107" s="39"/>
      <c r="J107" s="37"/>
      <c r="K107" s="37"/>
      <c r="L107" s="37"/>
      <c r="M107" s="37"/>
      <c r="N107" s="37"/>
      <c r="O107" s="37"/>
      <c r="P107" s="37"/>
      <c r="Q107" s="37"/>
      <c r="R107" s="37"/>
    </row>
    <row r="108" spans="1:18">
      <c r="A108" s="39"/>
      <c r="B108" s="39"/>
      <c r="C108" s="37"/>
      <c r="D108" s="37"/>
      <c r="E108" s="40"/>
      <c r="F108" s="39"/>
      <c r="G108" s="39"/>
      <c r="H108" s="37"/>
      <c r="I108" s="39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>
      <c r="A109" s="39"/>
      <c r="B109" s="39"/>
      <c r="C109" s="37"/>
      <c r="D109" s="37"/>
      <c r="E109" s="40"/>
      <c r="F109" s="39"/>
      <c r="G109" s="39"/>
      <c r="H109" s="37"/>
      <c r="I109" s="39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>
      <c r="A110" s="39"/>
      <c r="B110" s="39"/>
      <c r="C110" s="37"/>
      <c r="D110" s="37"/>
      <c r="E110" s="40"/>
      <c r="F110" s="39"/>
      <c r="G110" s="39"/>
      <c r="H110" s="37"/>
      <c r="I110" s="39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>
      <c r="A111" s="39"/>
      <c r="B111" s="39"/>
      <c r="C111" s="37"/>
      <c r="D111" s="37"/>
      <c r="E111" s="40"/>
      <c r="F111" s="39"/>
      <c r="G111" s="39"/>
      <c r="H111" s="37"/>
      <c r="I111" s="39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8">
      <c r="A112" s="39"/>
      <c r="B112" s="39"/>
      <c r="C112" s="37"/>
      <c r="D112" s="37"/>
      <c r="E112" s="40"/>
      <c r="F112" s="39"/>
      <c r="G112" s="39"/>
      <c r="H112" s="37"/>
      <c r="I112" s="39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1:18">
      <c r="A113" s="39"/>
      <c r="B113" s="39"/>
      <c r="C113" s="37"/>
      <c r="D113" s="37"/>
      <c r="E113" s="40"/>
      <c r="F113" s="39"/>
      <c r="G113" s="39"/>
      <c r="H113" s="37"/>
      <c r="I113" s="39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>
      <c r="A114" s="39"/>
      <c r="B114" s="39"/>
      <c r="C114" s="37"/>
      <c r="D114" s="37"/>
      <c r="E114" s="40"/>
      <c r="F114" s="39"/>
      <c r="G114" s="39"/>
      <c r="H114" s="37"/>
      <c r="I114" s="39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>
      <c r="A115" s="39"/>
      <c r="B115" s="39"/>
      <c r="C115" s="37"/>
      <c r="D115" s="37"/>
      <c r="E115" s="40"/>
      <c r="F115" s="39"/>
      <c r="G115" s="39"/>
      <c r="H115" s="37"/>
      <c r="I115" s="39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>
      <c r="A116" s="39"/>
      <c r="B116" s="39"/>
      <c r="C116" s="37"/>
      <c r="D116" s="37"/>
      <c r="E116" s="40"/>
      <c r="F116" s="39"/>
      <c r="G116" s="39"/>
      <c r="H116" s="37"/>
      <c r="I116" s="39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>
      <c r="A117" s="39"/>
      <c r="B117" s="39"/>
      <c r="C117" s="37"/>
      <c r="D117" s="37"/>
      <c r="E117" s="40"/>
      <c r="F117" s="39"/>
      <c r="G117" s="39"/>
      <c r="H117" s="37"/>
      <c r="I117" s="39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>
      <c r="A118" s="39"/>
      <c r="B118" s="39"/>
      <c r="C118" s="37"/>
      <c r="D118" s="37"/>
      <c r="E118" s="40"/>
      <c r="F118" s="39"/>
      <c r="G118" s="39"/>
      <c r="H118" s="37"/>
      <c r="I118" s="39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>
      <c r="A119" s="39"/>
      <c r="B119" s="39"/>
      <c r="C119" s="37"/>
      <c r="D119" s="37"/>
      <c r="E119" s="40"/>
      <c r="F119" s="39"/>
      <c r="G119" s="39"/>
      <c r="H119" s="37"/>
      <c r="I119" s="39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>
      <c r="A120" s="39"/>
      <c r="B120" s="39"/>
      <c r="C120" s="37"/>
      <c r="D120" s="37"/>
      <c r="E120" s="40"/>
      <c r="F120" s="39"/>
      <c r="G120" s="39"/>
      <c r="H120" s="37"/>
      <c r="I120" s="39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>
      <c r="A121" s="39"/>
      <c r="B121" s="39"/>
      <c r="C121" s="37"/>
      <c r="D121" s="37"/>
      <c r="E121" s="40"/>
      <c r="F121" s="39"/>
      <c r="G121" s="39"/>
      <c r="H121" s="37"/>
      <c r="I121" s="39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>
      <c r="A122" s="39"/>
      <c r="B122" s="39"/>
      <c r="C122" s="37"/>
      <c r="D122" s="37"/>
      <c r="E122" s="40"/>
      <c r="F122" s="39"/>
      <c r="G122" s="39"/>
      <c r="H122" s="37"/>
      <c r="I122" s="39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>
      <c r="A123" s="39"/>
      <c r="B123" s="39"/>
      <c r="C123" s="37"/>
      <c r="D123" s="37"/>
      <c r="E123" s="40"/>
      <c r="F123" s="39"/>
      <c r="G123" s="39"/>
      <c r="H123" s="37"/>
      <c r="I123" s="39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1:18">
      <c r="A124" s="39"/>
      <c r="B124" s="39"/>
      <c r="C124" s="37"/>
      <c r="D124" s="37"/>
      <c r="E124" s="40"/>
      <c r="F124" s="39"/>
      <c r="G124" s="39"/>
      <c r="H124" s="37"/>
      <c r="I124" s="39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>
      <c r="A125" s="39"/>
      <c r="B125" s="39"/>
      <c r="C125" s="37"/>
      <c r="D125" s="37"/>
      <c r="E125" s="40"/>
      <c r="F125" s="39"/>
      <c r="G125" s="39"/>
      <c r="H125" s="37"/>
      <c r="I125" s="39"/>
      <c r="J125" s="37"/>
      <c r="K125" s="37"/>
      <c r="L125" s="37"/>
      <c r="M125" s="37"/>
      <c r="N125" s="37"/>
      <c r="O125" s="37"/>
      <c r="P125" s="37"/>
      <c r="Q125" s="37"/>
      <c r="R125" s="37"/>
    </row>
  </sheetData>
  <sheetProtection sheet="1" objects="1" scenarios="1" selectLockedCells="1"/>
  <sortState ref="Z26:AC47">
    <sortCondition ref="Z26:Z47"/>
  </sortState>
  <mergeCells count="188">
    <mergeCell ref="M61:O61"/>
    <mergeCell ref="P61:R61"/>
    <mergeCell ref="M56:O56"/>
    <mergeCell ref="P56:R56"/>
    <mergeCell ref="P62:R62"/>
    <mergeCell ref="M63:O63"/>
    <mergeCell ref="P63:R63"/>
    <mergeCell ref="M58:O58"/>
    <mergeCell ref="P58:R58"/>
    <mergeCell ref="M59:O59"/>
    <mergeCell ref="P57:R57"/>
    <mergeCell ref="P60:R60"/>
    <mergeCell ref="M64:O64"/>
    <mergeCell ref="P64:R64"/>
    <mergeCell ref="L23:L25"/>
    <mergeCell ref="K23:K25"/>
    <mergeCell ref="K42:K44"/>
    <mergeCell ref="L42:L44"/>
    <mergeCell ref="M55:O55"/>
    <mergeCell ref="P55:R55"/>
    <mergeCell ref="M62:O62"/>
    <mergeCell ref="M49:O49"/>
    <mergeCell ref="P49:R49"/>
    <mergeCell ref="M50:O50"/>
    <mergeCell ref="P50:R50"/>
    <mergeCell ref="M51:O51"/>
    <mergeCell ref="P51:R51"/>
    <mergeCell ref="M57:O57"/>
    <mergeCell ref="P45:R45"/>
    <mergeCell ref="P52:R52"/>
    <mergeCell ref="M53:O53"/>
    <mergeCell ref="P53:R53"/>
    <mergeCell ref="M54:O54"/>
    <mergeCell ref="P59:R59"/>
    <mergeCell ref="M60:O60"/>
    <mergeCell ref="P54:R54"/>
    <mergeCell ref="M32:O32"/>
    <mergeCell ref="P32:R32"/>
    <mergeCell ref="G33:H33"/>
    <mergeCell ref="M33:O33"/>
    <mergeCell ref="P33:R33"/>
    <mergeCell ref="M29:O29"/>
    <mergeCell ref="M48:O48"/>
    <mergeCell ref="P48:R48"/>
    <mergeCell ref="M46:O46"/>
    <mergeCell ref="P46:R46"/>
    <mergeCell ref="M47:O47"/>
    <mergeCell ref="P47:R47"/>
    <mergeCell ref="M45:O45"/>
    <mergeCell ref="P31:R31"/>
    <mergeCell ref="G45:H45"/>
    <mergeCell ref="I42:I44"/>
    <mergeCell ref="J42:J44"/>
    <mergeCell ref="G32:H32"/>
    <mergeCell ref="G31:H31"/>
    <mergeCell ref="P25:R25"/>
    <mergeCell ref="M23:R24"/>
    <mergeCell ref="M26:O26"/>
    <mergeCell ref="P26:R26"/>
    <mergeCell ref="M27:O27"/>
    <mergeCell ref="P27:R27"/>
    <mergeCell ref="D29:E29"/>
    <mergeCell ref="D30:E30"/>
    <mergeCell ref="D31:E31"/>
    <mergeCell ref="D23:E25"/>
    <mergeCell ref="J23:J25"/>
    <mergeCell ref="I23:I25"/>
    <mergeCell ref="G23:H25"/>
    <mergeCell ref="M28:O28"/>
    <mergeCell ref="P28:R28"/>
    <mergeCell ref="P29:R29"/>
    <mergeCell ref="M30:O30"/>
    <mergeCell ref="P30:R30"/>
    <mergeCell ref="T16:V17"/>
    <mergeCell ref="D51:E51"/>
    <mergeCell ref="D52:E52"/>
    <mergeCell ref="D53:E53"/>
    <mergeCell ref="D55:E55"/>
    <mergeCell ref="T14:V14"/>
    <mergeCell ref="T24:V24"/>
    <mergeCell ref="T18:V18"/>
    <mergeCell ref="T19:V20"/>
    <mergeCell ref="G46:H46"/>
    <mergeCell ref="G54:H54"/>
    <mergeCell ref="I12:M20"/>
    <mergeCell ref="I21:J21"/>
    <mergeCell ref="T43:V43"/>
    <mergeCell ref="G26:H26"/>
    <mergeCell ref="M42:R43"/>
    <mergeCell ref="M44:O44"/>
    <mergeCell ref="P44:R44"/>
    <mergeCell ref="M25:O25"/>
    <mergeCell ref="G30:H30"/>
    <mergeCell ref="M31:O31"/>
    <mergeCell ref="M52:O52"/>
    <mergeCell ref="G49:H49"/>
    <mergeCell ref="D49:E49"/>
    <mergeCell ref="D46:E46"/>
    <mergeCell ref="G48:H48"/>
    <mergeCell ref="B49:C49"/>
    <mergeCell ref="B63:C63"/>
    <mergeCell ref="D60:E60"/>
    <mergeCell ref="D61:E61"/>
    <mergeCell ref="D62:E62"/>
    <mergeCell ref="D63:E63"/>
    <mergeCell ref="G59:H59"/>
    <mergeCell ref="G60:H60"/>
    <mergeCell ref="G55:H55"/>
    <mergeCell ref="D50:E50"/>
    <mergeCell ref="D54:E54"/>
    <mergeCell ref="B54:C54"/>
    <mergeCell ref="B59:C59"/>
    <mergeCell ref="B60:C60"/>
    <mergeCell ref="B50:C50"/>
    <mergeCell ref="B51:C51"/>
    <mergeCell ref="B52:C52"/>
    <mergeCell ref="B58:C58"/>
    <mergeCell ref="B53:C53"/>
    <mergeCell ref="G52:H52"/>
    <mergeCell ref="G53:H53"/>
    <mergeCell ref="G57:H57"/>
    <mergeCell ref="G64:H64"/>
    <mergeCell ref="G61:H61"/>
    <mergeCell ref="G62:H62"/>
    <mergeCell ref="G63:H63"/>
    <mergeCell ref="D59:E59"/>
    <mergeCell ref="G58:H58"/>
    <mergeCell ref="G56:H56"/>
    <mergeCell ref="A12:B12"/>
    <mergeCell ref="A13:B13"/>
    <mergeCell ref="C12:G12"/>
    <mergeCell ref="C13:G13"/>
    <mergeCell ref="D26:E26"/>
    <mergeCell ref="G50:H50"/>
    <mergeCell ref="G51:H51"/>
    <mergeCell ref="D47:E47"/>
    <mergeCell ref="D48:E48"/>
    <mergeCell ref="G42:H44"/>
    <mergeCell ref="F39:H39"/>
    <mergeCell ref="B45:C45"/>
    <mergeCell ref="B46:C46"/>
    <mergeCell ref="B47:C47"/>
    <mergeCell ref="D45:E45"/>
    <mergeCell ref="B48:C48"/>
    <mergeCell ref="G47:H47"/>
    <mergeCell ref="B64:C64"/>
    <mergeCell ref="B55:C55"/>
    <mergeCell ref="B56:C56"/>
    <mergeCell ref="B57:C57"/>
    <mergeCell ref="B61:C61"/>
    <mergeCell ref="B62:C62"/>
    <mergeCell ref="D64:E64"/>
    <mergeCell ref="D56:E56"/>
    <mergeCell ref="D57:E57"/>
    <mergeCell ref="D58:E58"/>
    <mergeCell ref="D20:G21"/>
    <mergeCell ref="H12:H17"/>
    <mergeCell ref="B29:C29"/>
    <mergeCell ref="B23:C25"/>
    <mergeCell ref="B26:C26"/>
    <mergeCell ref="B27:C27"/>
    <mergeCell ref="H18:H21"/>
    <mergeCell ref="F23:F25"/>
    <mergeCell ref="A17:G17"/>
    <mergeCell ref="E8:H9"/>
    <mergeCell ref="E10:H10"/>
    <mergeCell ref="A42:A44"/>
    <mergeCell ref="F42:F44"/>
    <mergeCell ref="D27:E27"/>
    <mergeCell ref="D28:E28"/>
    <mergeCell ref="D32:E32"/>
    <mergeCell ref="B33:C33"/>
    <mergeCell ref="B42:C44"/>
    <mergeCell ref="B31:C31"/>
    <mergeCell ref="D42:E44"/>
    <mergeCell ref="B28:C28"/>
    <mergeCell ref="D33:E33"/>
    <mergeCell ref="B32:C32"/>
    <mergeCell ref="B30:C30"/>
    <mergeCell ref="B15:D15"/>
    <mergeCell ref="E14:G14"/>
    <mergeCell ref="D18:G19"/>
    <mergeCell ref="A23:A25"/>
    <mergeCell ref="G29:H29"/>
    <mergeCell ref="G27:H27"/>
    <mergeCell ref="G28:H28"/>
    <mergeCell ref="B14:C14"/>
    <mergeCell ref="F15:G15"/>
  </mergeCells>
  <dataValidations count="12">
    <dataValidation type="whole" operator="greaterThan" allowBlank="1" showInputMessage="1" showErrorMessage="1" errorTitle="Error en el Código Postal" error="Debes de introducir solamente 5 números." sqref="I45:I64 I26:I33">
      <formula1>0</formula1>
    </dataValidation>
    <dataValidation type="date" allowBlank="1" showInputMessage="1" showErrorMessage="1" errorTitle="Error en la Fecha de la Licencia" error="Debes de poner una fecha válida entre el 1 de Enero del 2018 y todo el año 2018" promptTitle="Usa una fecha actualizada" prompt="Usa el formato:_x000a_    dd-mm-aa_x000a_ (día-mes-año)" sqref="B15:D15">
      <formula1>43101</formula1>
      <formula2>43465</formula2>
    </dataValidation>
    <dataValidation type="textLength" operator="equal" showInputMessage="1" showErrorMessage="1" errorTitle="D.N.I. Erróneo" error="La longitud del DNI debe ser de 8 dígitos más la letra._x000a__x000a_De ser correcto, rellena con 0 por la izquierda._x000a__x000a_En el caso de extrangeros, será de una letra al principio, 7 números y una letra al final." prompt="Poner 0 delante si D.N.I. menor de 8 números" sqref="A45:A64 A26:A33">
      <formula1>9</formula1>
    </dataValidation>
    <dataValidation type="date" operator="lessThan" showInputMessage="1" showErrorMessage="1" errorTitle="Error en la fecha de Nacimiento" error="CAUSAS:_x000a__x000a_-Falta poner la Fecha al Formulario._x000a__x000a_- El día no se corresponde con el mes._x000a__x000a_- La fecha de Nacimiento es posterior a la Fecha del Impreso." prompt="Usa el formato como dd-mm-aa (día-mes-año)" sqref="F46:F64 F45">
      <formula1>$B$15</formula1>
    </dataValidation>
    <dataValidation type="whole" operator="greaterThan" allowBlank="1" showInputMessage="1" showErrorMessage="1" sqref="B14:C14">
      <formula1>0</formula1>
    </dataValidation>
    <dataValidation allowBlank="1" showErrorMessage="1" errorTitle="Error en la selección" error="Pon sólo la X sin espacios" sqref="P1:R1048576 M1:O25 M34:O1048576"/>
    <dataValidation type="list" allowBlank="1" showInputMessage="1" showErrorMessage="1" sqref="C12:G12">
      <formula1>$Z$26:$Z$47</formula1>
    </dataValidation>
    <dataValidation type="date" operator="greaterThan" allowBlank="1" showErrorMessage="1" errorTitle="Fecha incorrecta" error="La fecha solicitada es anterior a la Fecha del Formulario" sqref="M26:O30 M32:O33">
      <formula1>B15</formula1>
    </dataValidation>
    <dataValidation type="date" operator="greaterThan" allowBlank="1" showInputMessage="1" showErrorMessage="1" errorTitle="Fecha incorrecta" error="La fecha solicitada es anterior a la Fecha del Formulario" promptTitle="Usa una fecha actualizada" prompt="Usa el formato:_x000a_    dd-mm-aa_x000a_ (día-mes-año)" sqref="F15:G15">
      <formula1>B15</formula1>
    </dataValidation>
    <dataValidation type="date" operator="greaterThan" allowBlank="1" showInputMessage="1" showErrorMessage="1" sqref="M31:O31">
      <formula1>F15</formula1>
    </dataValidation>
    <dataValidation type="list" operator="equal" allowBlank="1" showDropDown="1" showInputMessage="1" showErrorMessage="1" error="Introduce sólo un valor (H ó M)" prompt="Introduce sólo el valor H ó M" sqref="K26:K33 K45:K64">
      <formula1>$U$11:$U$12</formula1>
    </dataValidation>
    <dataValidation type="date" operator="lessThan" showInputMessage="1" showErrorMessage="1" errorTitle="Error en la fecha de Nacimiento" error="CAUSAS:_x000a__x000a_-Falta poner la Fecha al Formulario._x000a__x000a_- El día no se corresponde con el mes._x000a__x000a_- La fecha de Nacimiento es posterior a la Fecha del Impreso." prompt="Usa el formato como dd-mm-aa (día-mes-año)" sqref="F27:F33 F26">
      <formula1>$B$15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horizontalDpi="1200" verticalDpi="1200"/>
  <rowBreaks count="1" manualBreakCount="1">
    <brk id="37" max="16383" man="1"/>
  </rowBreaks>
  <ignoredErrors>
    <ignoredError sqref="Q45:R45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B1:AK35"/>
  <sheetViews>
    <sheetView showGridLines="0" tabSelected="1" workbookViewId="0">
      <selection activeCell="AF13" sqref="AF13"/>
    </sheetView>
  </sheetViews>
  <sheetFormatPr baseColWidth="10" defaultRowHeight="25" customHeight="1" x14ac:dyDescent="0"/>
  <cols>
    <col min="1" max="1" width="1.33203125" style="4" customWidth="1"/>
    <col min="2" max="2" width="10.6640625" style="4" hidden="1" customWidth="1"/>
    <col min="3" max="3" width="20.6640625" style="4" hidden="1" customWidth="1"/>
    <col min="4" max="4" width="40.6640625" style="4" hidden="1" customWidth="1"/>
    <col min="5" max="6" width="12.6640625" style="4" hidden="1" customWidth="1"/>
    <col min="7" max="8" width="10.6640625" style="4" hidden="1" customWidth="1"/>
    <col min="9" max="9" width="10.6640625" style="10" hidden="1" customWidth="1"/>
    <col min="10" max="10" width="40.6640625" style="4" hidden="1" customWidth="1"/>
    <col min="11" max="11" width="5.83203125" style="4" hidden="1" customWidth="1"/>
    <col min="12" max="12" width="15.6640625" style="4" hidden="1" customWidth="1"/>
    <col min="13" max="13" width="7.6640625" style="10" hidden="1" customWidth="1"/>
    <col min="14" max="15" width="13.33203125" style="10" hidden="1" customWidth="1"/>
    <col min="16" max="16" width="9.33203125" style="10" hidden="1" customWidth="1"/>
    <col min="17" max="17" width="5.83203125" style="10" hidden="1" customWidth="1"/>
    <col min="18" max="18" width="15.6640625" style="10" hidden="1" customWidth="1"/>
    <col min="19" max="19" width="6.6640625" style="84" hidden="1" customWidth="1"/>
    <col min="20" max="39" width="11.5" style="4" customWidth="1"/>
    <col min="40" max="16384" width="10.83203125" style="4"/>
  </cols>
  <sheetData>
    <row r="1" spans="2:37" ht="25" customHeight="1" thickBot="1">
      <c r="B1" s="225" t="s">
        <v>10</v>
      </c>
      <c r="C1" s="226"/>
      <c r="D1" s="227"/>
      <c r="E1" s="225" t="s">
        <v>11</v>
      </c>
      <c r="F1" s="226"/>
      <c r="G1" s="234"/>
      <c r="H1" s="234"/>
      <c r="I1" s="8"/>
      <c r="J1" s="1"/>
      <c r="K1" s="1"/>
      <c r="L1" s="1"/>
      <c r="M1" s="44"/>
      <c r="N1" s="44"/>
      <c r="O1" s="44"/>
      <c r="P1" s="44"/>
      <c r="Q1" s="44"/>
      <c r="R1" s="45"/>
      <c r="S1" s="82"/>
      <c r="T1" s="1"/>
      <c r="U1" s="206" t="s">
        <v>132</v>
      </c>
      <c r="V1" s="206"/>
      <c r="W1" s="206"/>
      <c r="X1" s="206"/>
      <c r="AA1" s="206" t="s">
        <v>48</v>
      </c>
      <c r="AB1" s="206"/>
      <c r="AC1" s="206"/>
      <c r="AD1" s="206"/>
      <c r="AE1" s="206"/>
    </row>
    <row r="2" spans="2:37" ht="25" customHeight="1" thickBot="1">
      <c r="B2" s="228" t="s">
        <v>23</v>
      </c>
      <c r="C2" s="229"/>
      <c r="D2" s="229"/>
      <c r="E2" s="6"/>
      <c r="F2" s="5" t="s">
        <v>24</v>
      </c>
      <c r="G2" s="6"/>
      <c r="H2" s="6"/>
      <c r="I2" s="9"/>
      <c r="J2" s="1"/>
      <c r="K2" s="1"/>
      <c r="L2" s="1"/>
      <c r="M2" s="44"/>
      <c r="N2" s="44"/>
      <c r="O2" s="44"/>
      <c r="P2" s="44"/>
      <c r="Q2" s="44"/>
      <c r="R2" s="45"/>
      <c r="S2" s="82"/>
      <c r="U2" s="206"/>
      <c r="V2" s="206"/>
      <c r="W2" s="206"/>
      <c r="X2" s="206"/>
      <c r="AA2" s="206"/>
      <c r="AB2" s="206"/>
      <c r="AC2" s="206"/>
      <c r="AD2" s="206"/>
      <c r="AE2" s="206"/>
      <c r="AG2" s="215" t="s">
        <v>49</v>
      </c>
      <c r="AH2" s="216"/>
      <c r="AI2" s="216"/>
      <c r="AJ2" s="216"/>
      <c r="AK2" s="24">
        <f>C35*X13</f>
        <v>0</v>
      </c>
    </row>
    <row r="3" spans="2:37" ht="25" customHeight="1" thickBot="1">
      <c r="B3" s="242" t="s">
        <v>12</v>
      </c>
      <c r="C3" s="244" t="s">
        <v>13</v>
      </c>
      <c r="D3" s="244" t="s">
        <v>14</v>
      </c>
      <c r="E3" s="244" t="s">
        <v>29</v>
      </c>
      <c r="F3" s="230" t="s">
        <v>30</v>
      </c>
      <c r="G3" s="232" t="s">
        <v>15</v>
      </c>
      <c r="H3" s="235" t="s">
        <v>123</v>
      </c>
      <c r="I3" s="236"/>
      <c r="J3" s="240" t="s">
        <v>17</v>
      </c>
      <c r="K3" s="246" t="s">
        <v>6</v>
      </c>
      <c r="L3" s="246" t="s">
        <v>18</v>
      </c>
      <c r="M3" s="248" t="s">
        <v>16</v>
      </c>
      <c r="N3" s="248"/>
      <c r="O3" s="248"/>
      <c r="P3" s="248"/>
      <c r="Q3" s="248"/>
      <c r="R3" s="249"/>
      <c r="S3" s="237" t="s">
        <v>101</v>
      </c>
      <c r="T3" s="23"/>
      <c r="V3" s="16" t="s">
        <v>35</v>
      </c>
      <c r="W3" s="16" t="s">
        <v>36</v>
      </c>
      <c r="X3" s="16" t="s">
        <v>37</v>
      </c>
      <c r="AC3" s="16" t="s">
        <v>19</v>
      </c>
      <c r="AD3" s="16" t="s">
        <v>21</v>
      </c>
      <c r="AE3" s="16" t="s">
        <v>45</v>
      </c>
      <c r="AG3" s="213" t="s">
        <v>102</v>
      </c>
      <c r="AH3" s="214"/>
      <c r="AI3" s="214"/>
      <c r="AJ3" s="214"/>
      <c r="AK3" s="111">
        <v>0</v>
      </c>
    </row>
    <row r="4" spans="2:37" ht="25" customHeight="1" thickBot="1">
      <c r="B4" s="243"/>
      <c r="C4" s="245"/>
      <c r="D4" s="245"/>
      <c r="E4" s="245"/>
      <c r="F4" s="231"/>
      <c r="G4" s="233"/>
      <c r="H4" s="77" t="s">
        <v>98</v>
      </c>
      <c r="I4" s="76" t="s">
        <v>99</v>
      </c>
      <c r="J4" s="241"/>
      <c r="K4" s="247"/>
      <c r="L4" s="247"/>
      <c r="M4" s="250"/>
      <c r="N4" s="250"/>
      <c r="O4" s="250"/>
      <c r="P4" s="250"/>
      <c r="Q4" s="250"/>
      <c r="R4" s="251"/>
      <c r="S4" s="238"/>
      <c r="U4" s="90" t="s">
        <v>31</v>
      </c>
      <c r="V4" s="108">
        <v>40</v>
      </c>
      <c r="W4" s="108">
        <v>20</v>
      </c>
      <c r="X4" s="108">
        <v>15</v>
      </c>
      <c r="AA4" s="211" t="s">
        <v>43</v>
      </c>
      <c r="AB4" s="212"/>
      <c r="AC4" s="22">
        <f ca="1">SUMPRODUCT((G5:G32="Mayor")*1)</f>
        <v>0</v>
      </c>
      <c r="AD4" s="22">
        <f ca="1">SUMPRODUCT((G5:G32="Juvenil")*1)</f>
        <v>0</v>
      </c>
      <c r="AE4" s="22">
        <f ca="1">SUMPRODUCT((G5:G32="Infantil")*1)</f>
        <v>0</v>
      </c>
    </row>
    <row r="5" spans="2:37" ht="25" customHeight="1">
      <c r="B5" s="11" t="str">
        <f ca="1">IF('Impreso de Licencias'!A26="","",CELL("contenido",'Impreso de Licencias'!A26))</f>
        <v/>
      </c>
      <c r="C5" s="25" t="str">
        <f ca="1">IF('Impreso de Licencias'!A26="","",PROPER((CELL("contenido",'Impreso de Licencias'!B26))))</f>
        <v/>
      </c>
      <c r="D5" s="25" t="str">
        <f ca="1">IF('Impreso de Licencias'!A26="","",PROPER((CELL("contenido",'Impreso de Licencias'!D26))))</f>
        <v/>
      </c>
      <c r="E5" s="12" t="str">
        <f ca="1">IF('Impreso de Licencias'!A26="","",CELL("contenido",'Impreso de Licencias'!F26))</f>
        <v/>
      </c>
      <c r="F5" s="12" t="str">
        <f ca="1">IF(B5="","",IF(G1="","",G1))</f>
        <v/>
      </c>
      <c r="G5" s="50" t="str">
        <f ca="1">IF(B5="","",IF('Impreso de Licencias'!X26&gt;=18,"Mayor",IF('Impreso de Licencias'!X26&gt;=14,"Juvenil","Infantil")))</f>
        <v/>
      </c>
      <c r="H5" s="78" t="str">
        <f ca="1">IF('Impreso de Licencias'!A26="","",CELL("contenido",'Impreso de Licencias'!M26))</f>
        <v/>
      </c>
      <c r="I5" s="79" t="str">
        <f ca="1">IF('Impreso de Licencias'!A26="","",CELL("contenido",'Impreso de Licencias'!P26))</f>
        <v/>
      </c>
      <c r="J5" s="25" t="str">
        <f ca="1">IF('Impreso de Licencias'!A26="","",PROPER((CELL("contenido",'Impreso de Licencias'!G26))))</f>
        <v/>
      </c>
      <c r="K5" s="87" t="str">
        <f ca="1">IF('Impreso de Licencias'!A26="","",CELL("contenido",'Impreso de Licencias'!I26))</f>
        <v/>
      </c>
      <c r="L5" s="25" t="str">
        <f ca="1">IF('Impreso de Licencias'!A26="","",PROPER((CELL("contenido",'Impreso de Licencias'!J26))))</f>
        <v/>
      </c>
      <c r="M5" s="223" t="str">
        <f>IF('Impreso de Licencias'!C12="","",'Impreso de Licencias'!C12)</f>
        <v/>
      </c>
      <c r="N5" s="223"/>
      <c r="O5" s="223"/>
      <c r="P5" s="223"/>
      <c r="Q5" s="223"/>
      <c r="R5" s="224"/>
      <c r="S5" s="91" t="str">
        <f ca="1">IF('Impreso de Licencias'!A26="","",UPPER(CELL("contenido",'Impreso de Licencias'!K26)))</f>
        <v/>
      </c>
      <c r="U5" s="90" t="s">
        <v>32</v>
      </c>
      <c r="V5" s="108">
        <v>53</v>
      </c>
      <c r="W5" s="108">
        <v>33</v>
      </c>
      <c r="X5" s="108">
        <v>28</v>
      </c>
      <c r="AA5" s="211" t="s">
        <v>44</v>
      </c>
      <c r="AB5" s="212"/>
      <c r="AC5" s="109"/>
      <c r="AD5" s="109"/>
      <c r="AE5" s="109"/>
      <c r="AG5" s="189" t="s">
        <v>52</v>
      </c>
      <c r="AH5" s="190"/>
      <c r="AI5" s="190"/>
      <c r="AJ5" s="190"/>
      <c r="AK5" s="191"/>
    </row>
    <row r="6" spans="2:37" ht="25" customHeight="1">
      <c r="B6" s="13" t="str">
        <f ca="1">IF('Impreso de Licencias'!A27="","",CELL("contenido",'Impreso de Licencias'!A27))</f>
        <v/>
      </c>
      <c r="C6" s="26" t="str">
        <f ca="1">IF('Impreso de Licencias'!A27="","",PROPER((CELL("contenido",'Impreso de Licencias'!B27))))</f>
        <v/>
      </c>
      <c r="D6" s="26" t="str">
        <f ca="1">IF('Impreso de Licencias'!A27="","",PROPER((CELL("contenido",'Impreso de Licencias'!D27))))</f>
        <v/>
      </c>
      <c r="E6" s="7" t="str">
        <f ca="1">IF('Impreso de Licencias'!A27="","",CELL("contenido",'Impreso de Licencias'!F27))</f>
        <v/>
      </c>
      <c r="F6" s="7" t="str">
        <f ca="1">IF(B6="","",F5)</f>
        <v/>
      </c>
      <c r="G6" s="21" t="str">
        <f ca="1">IF(B6="","",IF('Impreso de Licencias'!X27&gt;=18,"Mayor",IF('Impreso de Licencias'!X27&gt;=14,"Juvenil","Infantil")))</f>
        <v/>
      </c>
      <c r="H6" s="78" t="str">
        <f ca="1">IF('Impreso de Licencias'!A27="","",CELL("contenido",'Impreso de Licencias'!M27))</f>
        <v/>
      </c>
      <c r="I6" s="80" t="str">
        <f ca="1">IF('Impreso de Licencias'!A27="","",CELL("contenido",'Impreso de Licencias'!P27))</f>
        <v/>
      </c>
      <c r="J6" s="26" t="str">
        <f ca="1">IF('Impreso de Licencias'!A27="","",PROPER((CELL("contenido",'Impreso de Licencias'!G27))))</f>
        <v/>
      </c>
      <c r="K6" s="88" t="str">
        <f ca="1">IF('Impreso de Licencias'!A27="","",CELL("contenido",'Impreso de Licencias'!I27))</f>
        <v/>
      </c>
      <c r="L6" s="26" t="str">
        <f ca="1">IF('Impreso de Licencias'!A27="","",PROPER((CELL("contenido",'Impreso de Licencias'!J27))))</f>
        <v/>
      </c>
      <c r="M6" s="201" t="str">
        <f t="shared" ref="M6:M32" ca="1" si="0">IF(B6="","",CELL("contenido",M5))</f>
        <v/>
      </c>
      <c r="N6" s="201"/>
      <c r="O6" s="201"/>
      <c r="P6" s="201"/>
      <c r="Q6" s="201"/>
      <c r="R6" s="202"/>
      <c r="S6" s="86" t="str">
        <f ca="1">IF('Impreso de Licencias'!A27="","",UPPER(CELL("contenido",'Impreso de Licencias'!K27)))</f>
        <v/>
      </c>
      <c r="U6" s="90" t="s">
        <v>33</v>
      </c>
      <c r="V6" s="108">
        <v>65</v>
      </c>
      <c r="W6" s="108">
        <v>65</v>
      </c>
      <c r="X6" s="108">
        <v>58</v>
      </c>
      <c r="AA6" s="211" t="s">
        <v>39</v>
      </c>
      <c r="AB6" s="212"/>
      <c r="AC6" s="109"/>
      <c r="AD6" s="109"/>
      <c r="AE6" s="109"/>
      <c r="AG6" s="217" t="s">
        <v>133</v>
      </c>
      <c r="AH6" s="218"/>
      <c r="AI6" s="218"/>
      <c r="AJ6" s="218"/>
      <c r="AK6" s="219"/>
    </row>
    <row r="7" spans="2:37" ht="25" customHeight="1" thickBot="1">
      <c r="B7" s="13" t="str">
        <f ca="1">IF('Impreso de Licencias'!A28="","",CELL("contenido",'Impreso de Licencias'!A28))</f>
        <v/>
      </c>
      <c r="C7" s="26" t="str">
        <f ca="1">IF('Impreso de Licencias'!A28="","",PROPER((CELL("contenido",'Impreso de Licencias'!B28))))</f>
        <v/>
      </c>
      <c r="D7" s="26" t="str">
        <f ca="1">IF('Impreso de Licencias'!A28="","",PROPER((CELL("contenido",'Impreso de Licencias'!D28))))</f>
        <v/>
      </c>
      <c r="E7" s="7" t="str">
        <f ca="1">IF('Impreso de Licencias'!A28="","",CELL("contenido",'Impreso de Licencias'!F28))</f>
        <v/>
      </c>
      <c r="F7" s="7" t="str">
        <f t="shared" ref="F7:F32" ca="1" si="1">IF(B7="","",F6)</f>
        <v/>
      </c>
      <c r="G7" s="21" t="str">
        <f ca="1">IF(B7="","",IF('Impreso de Licencias'!X28&gt;=18,"Mayor",IF('Impreso de Licencias'!X28&gt;=14,"Juvenil","Infantil")))</f>
        <v/>
      </c>
      <c r="H7" s="78" t="str">
        <f ca="1">IF('Impreso de Licencias'!A28="","",CELL("contenido",'Impreso de Licencias'!M28))</f>
        <v/>
      </c>
      <c r="I7" s="80" t="str">
        <f ca="1">IF('Impreso de Licencias'!A28="","",CELL("contenido",'Impreso de Licencias'!P28))</f>
        <v/>
      </c>
      <c r="J7" s="26" t="str">
        <f ca="1">IF('Impreso de Licencias'!A28="","",PROPER((CELL("contenido",'Impreso de Licencias'!G28))))</f>
        <v/>
      </c>
      <c r="K7" s="88" t="str">
        <f ca="1">IF('Impreso de Licencias'!A28="","",CELL("contenido",'Impreso de Licencias'!I28))</f>
        <v/>
      </c>
      <c r="L7" s="26" t="str">
        <f ca="1">IF('Impreso de Licencias'!A28="","",PROPER((CELL("contenido",'Impreso de Licencias'!J28))))</f>
        <v/>
      </c>
      <c r="M7" s="201" t="str">
        <f t="shared" ca="1" si="0"/>
        <v/>
      </c>
      <c r="N7" s="201"/>
      <c r="O7" s="201"/>
      <c r="P7" s="201"/>
      <c r="Q7" s="201"/>
      <c r="R7" s="202"/>
      <c r="S7" s="86" t="str">
        <f ca="1">IF('Impreso de Licencias'!A28="","",UPPER(CELL("contenido",'Impreso de Licencias'!K28)))</f>
        <v/>
      </c>
      <c r="U7" s="90" t="s">
        <v>20</v>
      </c>
      <c r="V7" s="108">
        <v>75</v>
      </c>
      <c r="W7" s="108">
        <v>64</v>
      </c>
      <c r="X7" s="108">
        <v>57</v>
      </c>
      <c r="AA7" s="211" t="s">
        <v>40</v>
      </c>
      <c r="AB7" s="212"/>
      <c r="AC7" s="109"/>
      <c r="AD7" s="109"/>
      <c r="AE7" s="109"/>
      <c r="AG7" s="220"/>
      <c r="AH7" s="221"/>
      <c r="AI7" s="221"/>
      <c r="AJ7" s="221"/>
      <c r="AK7" s="222"/>
    </row>
    <row r="8" spans="2:37" ht="25" customHeight="1" thickBot="1">
      <c r="B8" s="13" t="str">
        <f ca="1">IF('Impreso de Licencias'!A29="","",CELL("contenido",'Impreso de Licencias'!A29))</f>
        <v/>
      </c>
      <c r="C8" s="26" t="str">
        <f ca="1">IF('Impreso de Licencias'!A29="","",PROPER((CELL("contenido",'Impreso de Licencias'!B29))))</f>
        <v/>
      </c>
      <c r="D8" s="26" t="str">
        <f ca="1">IF('Impreso de Licencias'!A29="","",PROPER((CELL("contenido",'Impreso de Licencias'!D29))))</f>
        <v/>
      </c>
      <c r="E8" s="7" t="str">
        <f ca="1">IF('Impreso de Licencias'!A29="","",CELL("contenido",'Impreso de Licencias'!F29))</f>
        <v/>
      </c>
      <c r="F8" s="7" t="str">
        <f t="shared" ca="1" si="1"/>
        <v/>
      </c>
      <c r="G8" s="21" t="str">
        <f ca="1">IF(B8="","",IF('Impreso de Licencias'!X29&gt;=18,"Mayor",IF('Impreso de Licencias'!X29&gt;=14,"Juvenil","Infantil")))</f>
        <v/>
      </c>
      <c r="H8" s="78" t="str">
        <f ca="1">IF('Impreso de Licencias'!A29="","",CELL("contenido",'Impreso de Licencias'!M29))</f>
        <v/>
      </c>
      <c r="I8" s="80" t="str">
        <f ca="1">IF('Impreso de Licencias'!A29="","",CELL("contenido",'Impreso de Licencias'!P29))</f>
        <v/>
      </c>
      <c r="J8" s="26" t="str">
        <f ca="1">IF('Impreso de Licencias'!A29="","",PROPER((CELL("contenido",'Impreso de Licencias'!G29))))</f>
        <v/>
      </c>
      <c r="K8" s="88" t="str">
        <f ca="1">IF('Impreso de Licencias'!A29="","",CELL("contenido",'Impreso de Licencias'!I29))</f>
        <v/>
      </c>
      <c r="L8" s="26" t="str">
        <f ca="1">IF('Impreso de Licencias'!A29="","",PROPER((CELL("contenido",'Impreso de Licencias'!J29))))</f>
        <v/>
      </c>
      <c r="M8" s="201" t="str">
        <f ca="1">IF(B8="","",CELL("contenido",M7))</f>
        <v/>
      </c>
      <c r="N8" s="201"/>
      <c r="O8" s="201"/>
      <c r="P8" s="201"/>
      <c r="Q8" s="201"/>
      <c r="R8" s="202"/>
      <c r="S8" s="86" t="str">
        <f ca="1">IF('Impreso de Licencias'!A29="","",UPPER(CELL("contenido",'Impreso de Licencias'!K29)))</f>
        <v/>
      </c>
      <c r="U8" s="90" t="s">
        <v>22</v>
      </c>
      <c r="V8" s="108">
        <v>81</v>
      </c>
      <c r="W8" s="108">
        <v>67</v>
      </c>
      <c r="X8" s="108">
        <v>60</v>
      </c>
      <c r="AA8" s="211" t="s">
        <v>41</v>
      </c>
      <c r="AB8" s="212"/>
      <c r="AC8" s="109"/>
      <c r="AD8" s="109"/>
      <c r="AE8" s="109"/>
      <c r="AG8" s="110"/>
      <c r="AH8" s="110"/>
      <c r="AI8" s="110"/>
      <c r="AJ8" s="110"/>
      <c r="AK8" s="110"/>
    </row>
    <row r="9" spans="2:37" ht="25" customHeight="1">
      <c r="B9" s="13" t="str">
        <f ca="1">IF('Impreso de Licencias'!A30="","",CELL("contenido",'Impreso de Licencias'!A30))</f>
        <v/>
      </c>
      <c r="C9" s="26" t="str">
        <f ca="1">IF('Impreso de Licencias'!A30="","",PROPER((CELL("contenido",'Impreso de Licencias'!B30))))</f>
        <v/>
      </c>
      <c r="D9" s="26" t="str">
        <f ca="1">IF('Impreso de Licencias'!A30="","",PROPER((CELL("contenido",'Impreso de Licencias'!D30))))</f>
        <v/>
      </c>
      <c r="E9" s="7" t="str">
        <f ca="1">IF('Impreso de Licencias'!A30="","",CELL("contenido",'Impreso de Licencias'!F30))</f>
        <v/>
      </c>
      <c r="F9" s="7" t="str">
        <f t="shared" ca="1" si="1"/>
        <v/>
      </c>
      <c r="G9" s="21" t="str">
        <f ca="1">IF(B9="","",IF('Impreso de Licencias'!X30&gt;=18,"Mayor",IF('Impreso de Licencias'!X30&gt;=14,"Juvenil","Infantil")))</f>
        <v/>
      </c>
      <c r="H9" s="78" t="str">
        <f ca="1">IF('Impreso de Licencias'!A30="","",CELL("contenido",'Impreso de Licencias'!M30))</f>
        <v/>
      </c>
      <c r="I9" s="80" t="str">
        <f ca="1">IF('Impreso de Licencias'!A30="","",CELL("contenido",'Impreso de Licencias'!P30))</f>
        <v/>
      </c>
      <c r="J9" s="26" t="str">
        <f ca="1">IF('Impreso de Licencias'!A30="","",PROPER((CELL("contenido",'Impreso de Licencias'!G30))))</f>
        <v/>
      </c>
      <c r="K9" s="88" t="str">
        <f ca="1">IF('Impreso de Licencias'!A30="","",CELL("contenido",'Impreso de Licencias'!I30))</f>
        <v/>
      </c>
      <c r="L9" s="26" t="str">
        <f ca="1">IF('Impreso de Licencias'!A30="","",PROPER((CELL("contenido",'Impreso de Licencias'!J30))))</f>
        <v/>
      </c>
      <c r="M9" s="201" t="str">
        <f ca="1">IF(B9="","",CELL("contenido",M8))</f>
        <v/>
      </c>
      <c r="N9" s="201"/>
      <c r="O9" s="201"/>
      <c r="P9" s="201"/>
      <c r="Q9" s="201"/>
      <c r="R9" s="202"/>
      <c r="S9" s="86" t="str">
        <f ca="1">IF('Impreso de Licencias'!A30="","",UPPER(CELL("contenido",'Impreso de Licencias'!K30)))</f>
        <v/>
      </c>
      <c r="U9" s="90" t="s">
        <v>34</v>
      </c>
      <c r="V9" s="108">
        <v>115</v>
      </c>
      <c r="W9" s="108">
        <v>110</v>
      </c>
      <c r="X9" s="108">
        <v>108</v>
      </c>
      <c r="AA9" s="211" t="s">
        <v>42</v>
      </c>
      <c r="AB9" s="212"/>
      <c r="AC9" s="109"/>
      <c r="AD9" s="109"/>
      <c r="AE9" s="109"/>
      <c r="AG9" s="189" t="s">
        <v>46</v>
      </c>
      <c r="AH9" s="190"/>
      <c r="AI9" s="190"/>
      <c r="AJ9" s="190"/>
      <c r="AK9" s="191"/>
    </row>
    <row r="10" spans="2:37" ht="25" customHeight="1">
      <c r="B10" s="13" t="str">
        <f ca="1">IF('Impreso de Licencias'!A31="","",CELL("contenido",'Impreso de Licencias'!A31))</f>
        <v/>
      </c>
      <c r="C10" s="26" t="str">
        <f ca="1">IF('Impreso de Licencias'!A31="","",PROPER((CELL("contenido",'Impreso de Licencias'!B31))))</f>
        <v/>
      </c>
      <c r="D10" s="26" t="str">
        <f ca="1">IF('Impreso de Licencias'!A31="","",PROPER((CELL("contenido",'Impreso de Licencias'!D31))))</f>
        <v/>
      </c>
      <c r="E10" s="7" t="str">
        <f ca="1">IF('Impreso de Licencias'!A31="","",CELL("contenido",'Impreso de Licencias'!F31))</f>
        <v/>
      </c>
      <c r="F10" s="7" t="str">
        <f t="shared" ca="1" si="1"/>
        <v/>
      </c>
      <c r="G10" s="21" t="str">
        <f ca="1">IF(B10="","",IF('Impreso de Licencias'!X31&gt;=18,"Mayor",IF('Impreso de Licencias'!X31&gt;=14,"Juvenil","Infantil")))</f>
        <v/>
      </c>
      <c r="H10" s="78" t="str">
        <f ca="1">IF('Impreso de Licencias'!A31="","",CELL("contenido",'Impreso de Licencias'!M31))</f>
        <v/>
      </c>
      <c r="I10" s="80" t="str">
        <f ca="1">IF('Impreso de Licencias'!A31="","",CELL("contenido",'Impreso de Licencias'!P31))</f>
        <v/>
      </c>
      <c r="J10" s="26" t="str">
        <f ca="1">IF('Impreso de Licencias'!A31="","",PROPER((CELL("contenido",'Impreso de Licencias'!G31))))</f>
        <v/>
      </c>
      <c r="K10" s="88" t="str">
        <f ca="1">IF('Impreso de Licencias'!A31="","",CELL("contenido",'Impreso de Licencias'!I31))</f>
        <v/>
      </c>
      <c r="L10" s="26" t="str">
        <f ca="1">IF('Impreso de Licencias'!A31="","",PROPER((CELL("contenido",'Impreso de Licencias'!J31))))</f>
        <v/>
      </c>
      <c r="M10" s="201" t="str">
        <f ca="1">IF(B10="","",CELL("contenido",M9))</f>
        <v/>
      </c>
      <c r="N10" s="201"/>
      <c r="O10" s="201"/>
      <c r="P10" s="201"/>
      <c r="Q10" s="201"/>
      <c r="R10" s="202"/>
      <c r="S10" s="86" t="str">
        <f ca="1">IF('Impreso de Licencias'!A31="","",UPPER(CELL("contenido",'Impreso de Licencias'!K31)))</f>
        <v/>
      </c>
      <c r="AG10" s="192" t="s">
        <v>47</v>
      </c>
      <c r="AH10" s="193"/>
      <c r="AI10" s="193"/>
      <c r="AJ10" s="193"/>
      <c r="AK10" s="194"/>
    </row>
    <row r="11" spans="2:37" ht="25" customHeight="1">
      <c r="B11" s="13" t="str">
        <f ca="1">IF('Impreso de Licencias'!A32="","",CELL("contenido",'Impreso de Licencias'!A32))</f>
        <v/>
      </c>
      <c r="C11" s="26" t="str">
        <f ca="1">IF('Impreso de Licencias'!A32="","",PROPER((CELL("contenido",'Impreso de Licencias'!B32))))</f>
        <v/>
      </c>
      <c r="D11" s="26" t="str">
        <f ca="1">IF('Impreso de Licencias'!A32="","",PROPER((CELL("contenido",'Impreso de Licencias'!D32))))</f>
        <v/>
      </c>
      <c r="E11" s="7" t="str">
        <f ca="1">IF('Impreso de Licencias'!A32="","",CELL("contenido",'Impreso de Licencias'!F32))</f>
        <v/>
      </c>
      <c r="F11" s="7" t="str">
        <f t="shared" ca="1" si="1"/>
        <v/>
      </c>
      <c r="G11" s="21" t="str">
        <f ca="1">IF(B11="","",IF('Impreso de Licencias'!X32&gt;=18,"Mayor",IF('Impreso de Licencias'!X32&gt;=14,"Juvenil","Infantil")))</f>
        <v/>
      </c>
      <c r="H11" s="78" t="str">
        <f ca="1">IF('Impreso de Licencias'!A32="","",CELL("contenido",'Impreso de Licencias'!M32))</f>
        <v/>
      </c>
      <c r="I11" s="80" t="str">
        <f ca="1">IF('Impreso de Licencias'!A32="","",CELL("contenido",'Impreso de Licencias'!P32))</f>
        <v/>
      </c>
      <c r="J11" s="26" t="str">
        <f ca="1">IF('Impreso de Licencias'!A32="","",PROPER((CELL("contenido",'Impreso de Licencias'!G32))))</f>
        <v/>
      </c>
      <c r="K11" s="88" t="str">
        <f ca="1">IF('Impreso de Licencias'!A32="","",CELL("contenido",'Impreso de Licencias'!I32))</f>
        <v/>
      </c>
      <c r="L11" s="26" t="str">
        <f ca="1">IF('Impreso de Licencias'!A32="","",PROPER((CELL("contenido",'Impreso de Licencias'!J32))))</f>
        <v/>
      </c>
      <c r="M11" s="201" t="str">
        <f ca="1">IF(B11="","",CELL("contenido",M10))</f>
        <v/>
      </c>
      <c r="N11" s="201"/>
      <c r="O11" s="201"/>
      <c r="P11" s="201"/>
      <c r="Q11" s="201"/>
      <c r="R11" s="202"/>
      <c r="S11" s="86" t="str">
        <f ca="1">IF('Impreso de Licencias'!A32="","",UPPER(CELL("contenido",'Impreso de Licencias'!K32)))</f>
        <v/>
      </c>
      <c r="U11" s="208" t="s">
        <v>117</v>
      </c>
      <c r="V11" s="209"/>
      <c r="W11" s="210"/>
      <c r="X11" s="112">
        <v>15</v>
      </c>
      <c r="AA11" s="207" t="str">
        <f>CONCATENATE("Total de Federados","……….",COUNTA('Impreso de Licencias'!A26:A33,'Impreso de Licencias'!A45:A64))</f>
        <v>Total de Federados……….0</v>
      </c>
      <c r="AB11" s="207"/>
      <c r="AC11" s="207"/>
      <c r="AD11" s="207"/>
      <c r="AE11" s="207"/>
      <c r="AG11" s="192"/>
      <c r="AH11" s="193"/>
      <c r="AI11" s="193"/>
      <c r="AJ11" s="193"/>
      <c r="AK11" s="194"/>
    </row>
    <row r="12" spans="2:37" ht="25" customHeight="1">
      <c r="B12" s="13" t="str">
        <f ca="1">IF('Impreso de Licencias'!A33="","",CELL("contenido",'Impreso de Licencias'!A33))</f>
        <v/>
      </c>
      <c r="C12" s="26" t="str">
        <f ca="1">IF('Impreso de Licencias'!A33="","",PROPER((CELL("contenido",'Impreso de Licencias'!B33))))</f>
        <v/>
      </c>
      <c r="D12" s="26" t="str">
        <f ca="1">IF('Impreso de Licencias'!A33="","",PROPER((CELL("contenido",'Impreso de Licencias'!D33))))</f>
        <v/>
      </c>
      <c r="E12" s="7" t="str">
        <f ca="1">IF('Impreso de Licencias'!A33="","",CELL("contenido",'Impreso de Licencias'!F33))</f>
        <v/>
      </c>
      <c r="F12" s="7" t="str">
        <f t="shared" ca="1" si="1"/>
        <v/>
      </c>
      <c r="G12" s="21" t="str">
        <f ca="1">IF(B12="","",IF('Impreso de Licencias'!X33&gt;=18,"Mayor",IF('Impreso de Licencias'!X33&gt;=14,"Juvenil","Infantil")))</f>
        <v/>
      </c>
      <c r="H12" s="78" t="str">
        <f ca="1">IF('Impreso de Licencias'!A33="","",CELL("contenido",'Impreso de Licencias'!M33))</f>
        <v/>
      </c>
      <c r="I12" s="80" t="str">
        <f ca="1">IF('Impreso de Licencias'!A33="","",CELL("contenido",'Impreso de Licencias'!P33))</f>
        <v/>
      </c>
      <c r="J12" s="26" t="str">
        <f ca="1">IF('Impreso de Licencias'!A33="","",PROPER((CELL("contenido",'Impreso de Licencias'!G33))))</f>
        <v/>
      </c>
      <c r="K12" s="88" t="str">
        <f ca="1">IF('Impreso de Licencias'!A33="","",CELL("contenido",'Impreso de Licencias'!I33))</f>
        <v/>
      </c>
      <c r="L12" s="26" t="str">
        <f ca="1">IF('Impreso de Licencias'!A33="","",PROPER((CELL("contenido",'Impreso de Licencias'!J33))))</f>
        <v/>
      </c>
      <c r="M12" s="201" t="str">
        <f ca="1">IF(B12="","",CELL("contenido",M11))</f>
        <v/>
      </c>
      <c r="N12" s="201"/>
      <c r="O12" s="201"/>
      <c r="P12" s="201"/>
      <c r="Q12" s="201"/>
      <c r="R12" s="202"/>
      <c r="S12" s="86" t="str">
        <f ca="1">IF('Impreso de Licencias'!A33="","",UPPER(CELL("contenido",'Impreso de Licencias'!K33)))</f>
        <v/>
      </c>
      <c r="U12" s="208" t="s">
        <v>38</v>
      </c>
      <c r="V12" s="209"/>
      <c r="W12" s="210"/>
      <c r="X12" s="113">
        <v>30</v>
      </c>
      <c r="AA12" s="207"/>
      <c r="AB12" s="207"/>
      <c r="AC12" s="207"/>
      <c r="AD12" s="207"/>
      <c r="AE12" s="207"/>
      <c r="AG12" s="195" t="s">
        <v>118</v>
      </c>
      <c r="AH12" s="196"/>
      <c r="AI12" s="196"/>
      <c r="AJ12" s="196"/>
      <c r="AK12" s="197"/>
    </row>
    <row r="13" spans="2:37" ht="25" customHeight="1" thickBot="1">
      <c r="B13" s="13" t="str">
        <f ca="1">IF('Impreso de Licencias'!A45="","",CELL("contenido",'Impreso de Licencias'!A45))</f>
        <v/>
      </c>
      <c r="C13" s="26" t="str">
        <f ca="1">IF('Impreso de Licencias'!A45="","",PROPER((CELL("contenido",'Impreso de Licencias'!B45))))</f>
        <v/>
      </c>
      <c r="D13" s="26" t="str">
        <f ca="1">IF('Impreso de Licencias'!A45="","",PROPER((CELL("contenido",'Impreso de Licencias'!D45))))</f>
        <v/>
      </c>
      <c r="E13" s="7" t="str">
        <f ca="1">IF('Impreso de Licencias'!A45="","",CELL("contenido",'Impreso de Licencias'!F45))</f>
        <v/>
      </c>
      <c r="F13" s="7" t="str">
        <f t="shared" ca="1" si="1"/>
        <v/>
      </c>
      <c r="G13" s="21" t="str">
        <f ca="1">IF(B13="","",IF('Impreso de Licencias'!X45&gt;=18,"Mayor",IF('Impreso de Licencias'!X45&gt;=14,"Juvenil","Infantil")))</f>
        <v/>
      </c>
      <c r="H13" s="78" t="str">
        <f ca="1">IF('Impreso de Licencias'!A45="","",CELL("contenido",'Impreso de Licencias'!M45))</f>
        <v/>
      </c>
      <c r="I13" s="80" t="str">
        <f ca="1">IF('Impreso de Licencias'!A45="","",CELL("contenido",'Impreso de Licencias'!P45))</f>
        <v/>
      </c>
      <c r="J13" s="26" t="str">
        <f ca="1">IF('Impreso de Licencias'!A45="","",PROPER((CELL("contenido",'Impreso de Licencias'!G45))))</f>
        <v/>
      </c>
      <c r="K13" s="88" t="str">
        <f ca="1">IF('Impreso de Licencias'!A45="","",CELL("contenido",'Impreso de Licencias'!I45))</f>
        <v/>
      </c>
      <c r="L13" s="26" t="str">
        <f ca="1">IF('Impreso de Licencias'!A45="","",PROPER((CELL("contenido",'Impreso de Licencias'!J45))))</f>
        <v/>
      </c>
      <c r="M13" s="201" t="str">
        <f t="shared" ca="1" si="0"/>
        <v/>
      </c>
      <c r="N13" s="201"/>
      <c r="O13" s="201"/>
      <c r="P13" s="201"/>
      <c r="Q13" s="201"/>
      <c r="R13" s="202"/>
      <c r="S13" s="85" t="str">
        <f ca="1">IF('Impreso de Licencias'!A45="","",UPPER(CELL("contenido",'Impreso de Licencias'!K45)))</f>
        <v/>
      </c>
      <c r="U13" s="203" t="s">
        <v>119</v>
      </c>
      <c r="V13" s="203"/>
      <c r="W13" s="203"/>
      <c r="X13" s="112">
        <v>28</v>
      </c>
      <c r="AG13" s="198" t="s">
        <v>124</v>
      </c>
      <c r="AH13" s="199"/>
      <c r="AI13" s="199"/>
      <c r="AJ13" s="199"/>
      <c r="AK13" s="200"/>
    </row>
    <row r="14" spans="2:37" ht="25" customHeight="1">
      <c r="B14" s="13" t="str">
        <f ca="1">IF('Impreso de Licencias'!A46="","",CELL("contenido",'Impreso de Licencias'!A46))</f>
        <v/>
      </c>
      <c r="C14" s="26" t="str">
        <f ca="1">IF('Impreso de Licencias'!A46="","",PROPER((CELL("contenido",'Impreso de Licencias'!B46))))</f>
        <v/>
      </c>
      <c r="D14" s="26" t="str">
        <f ca="1">IF('Impreso de Licencias'!A46="","",PROPER((CELL("contenido",'Impreso de Licencias'!D46))))</f>
        <v/>
      </c>
      <c r="E14" s="7" t="str">
        <f ca="1">IF('Impreso de Licencias'!A46="","",CELL("contenido",'Impreso de Licencias'!F46))</f>
        <v/>
      </c>
      <c r="F14" s="7" t="str">
        <f t="shared" ca="1" si="1"/>
        <v/>
      </c>
      <c r="G14" s="21" t="str">
        <f ca="1">IF(B14="","",IF('Impreso de Licencias'!X46&gt;=18,"Mayor",IF('Impreso de Licencias'!X46&gt;=14,"Juvenil","Infantil")))</f>
        <v/>
      </c>
      <c r="H14" s="78" t="str">
        <f ca="1">IF('Impreso de Licencias'!A46="","",CELL("contenido",'Impreso de Licencias'!M46))</f>
        <v/>
      </c>
      <c r="I14" s="80" t="str">
        <f ca="1">IF('Impreso de Licencias'!A46="","",CELL("contenido",'Impreso de Licencias'!P46))</f>
        <v/>
      </c>
      <c r="J14" s="26" t="str">
        <f ca="1">IF('Impreso de Licencias'!A46="","",PROPER((CELL("contenido",'Impreso de Licencias'!G46))))</f>
        <v/>
      </c>
      <c r="K14" s="88" t="str">
        <f ca="1">IF('Impreso de Licencias'!A46="","",CELL("contenido",'Impreso de Licencias'!I46))</f>
        <v/>
      </c>
      <c r="L14" s="26" t="str">
        <f ca="1">IF('Impreso de Licencias'!A46="","",PROPER((CELL("contenido",'Impreso de Licencias'!J46))))</f>
        <v/>
      </c>
      <c r="M14" s="201" t="str">
        <f t="shared" ca="1" si="0"/>
        <v/>
      </c>
      <c r="N14" s="201"/>
      <c r="O14" s="201"/>
      <c r="P14" s="201"/>
      <c r="Q14" s="201"/>
      <c r="R14" s="202"/>
      <c r="S14" s="85" t="str">
        <f ca="1">IF('Impreso de Licencias'!A46="","",UPPER(CELL("contenido",'Impreso de Licencias'!K46)))</f>
        <v/>
      </c>
      <c r="AA14" s="239" t="str">
        <f ca="1">IF(ISNA(AC4),"Revisa el impreso de Licencias está incompleto","")</f>
        <v/>
      </c>
      <c r="AB14" s="239"/>
      <c r="AC14" s="239"/>
      <c r="AD14" s="239"/>
      <c r="AE14" s="239"/>
    </row>
    <row r="15" spans="2:37" ht="25" customHeight="1">
      <c r="B15" s="13" t="str">
        <f ca="1">IF('Impreso de Licencias'!A47="","",CELL("contenido",'Impreso de Licencias'!A47))</f>
        <v/>
      </c>
      <c r="C15" s="26" t="str">
        <f ca="1">IF('Impreso de Licencias'!A47="","",PROPER((CELL("contenido",'Impreso de Licencias'!B47))))</f>
        <v/>
      </c>
      <c r="D15" s="26" t="str">
        <f ca="1">IF('Impreso de Licencias'!A47="","",PROPER((CELL("contenido",'Impreso de Licencias'!D47))))</f>
        <v/>
      </c>
      <c r="E15" s="7" t="str">
        <f ca="1">IF('Impreso de Licencias'!A47="","",CELL("contenido",'Impreso de Licencias'!F47))</f>
        <v/>
      </c>
      <c r="F15" s="7" t="str">
        <f t="shared" ca="1" si="1"/>
        <v/>
      </c>
      <c r="G15" s="21" t="str">
        <f ca="1">IF(B15="","",IF('Impreso de Licencias'!X47&gt;=18,"Mayor",IF('Impreso de Licencias'!X47&gt;=14,"Juvenil","Infantil")))</f>
        <v/>
      </c>
      <c r="H15" s="78" t="str">
        <f ca="1">IF('Impreso de Licencias'!A47="","",CELL("contenido",'Impreso de Licencias'!M47))</f>
        <v/>
      </c>
      <c r="I15" s="80" t="str">
        <f ca="1">IF('Impreso de Licencias'!A47="","",CELL("contenido",'Impreso de Licencias'!P47))</f>
        <v/>
      </c>
      <c r="J15" s="26" t="str">
        <f ca="1">IF('Impreso de Licencias'!A47="","",PROPER((CELL("contenido",'Impreso de Licencias'!G47))))</f>
        <v/>
      </c>
      <c r="K15" s="88" t="str">
        <f ca="1">IF('Impreso de Licencias'!A47="","",CELL("contenido",'Impreso de Licencias'!I47))</f>
        <v/>
      </c>
      <c r="L15" s="26" t="str">
        <f ca="1">IF('Impreso de Licencias'!A47="","",PROPER((CELL("contenido",'Impreso de Licencias'!J47))))</f>
        <v/>
      </c>
      <c r="M15" s="201" t="str">
        <f t="shared" ca="1" si="0"/>
        <v/>
      </c>
      <c r="N15" s="201"/>
      <c r="O15" s="201"/>
      <c r="P15" s="201"/>
      <c r="Q15" s="201"/>
      <c r="R15" s="202"/>
      <c r="S15" s="85" t="str">
        <f ca="1">IF('Impreso de Licencias'!A47="","",UPPER(CELL("contenido",'Impreso de Licencias'!K47)))</f>
        <v/>
      </c>
      <c r="AA15" s="239"/>
      <c r="AB15" s="239"/>
      <c r="AC15" s="239"/>
      <c r="AD15" s="239"/>
      <c r="AE15" s="239"/>
    </row>
    <row r="16" spans="2:37" ht="25" customHeight="1">
      <c r="B16" s="13" t="str">
        <f ca="1">IF('Impreso de Licencias'!A48="","",CELL("contenido",'Impreso de Licencias'!A48))</f>
        <v/>
      </c>
      <c r="C16" s="26" t="str">
        <f ca="1">IF('Impreso de Licencias'!A48="","",PROPER((CELL("contenido",'Impreso de Licencias'!B48))))</f>
        <v/>
      </c>
      <c r="D16" s="26" t="str">
        <f ca="1">IF('Impreso de Licencias'!A48="","",PROPER((CELL("contenido",'Impreso de Licencias'!D48))))</f>
        <v/>
      </c>
      <c r="E16" s="7" t="str">
        <f ca="1">IF('Impreso de Licencias'!A48="","",CELL("contenido",'Impreso de Licencias'!F48))</f>
        <v/>
      </c>
      <c r="F16" s="7" t="str">
        <f t="shared" ca="1" si="1"/>
        <v/>
      </c>
      <c r="G16" s="21" t="str">
        <f ca="1">IF(B16="","",IF('Impreso de Licencias'!X48&gt;=18,"Mayor",IF('Impreso de Licencias'!X48&gt;=14,"Juvenil","Infantil")))</f>
        <v/>
      </c>
      <c r="H16" s="78" t="str">
        <f ca="1">IF('Impreso de Licencias'!A48="","",CELL("contenido",'Impreso de Licencias'!M48))</f>
        <v/>
      </c>
      <c r="I16" s="80" t="str">
        <f ca="1">IF('Impreso de Licencias'!A48="","",CELL("contenido",'Impreso de Licencias'!P48))</f>
        <v/>
      </c>
      <c r="J16" s="26" t="str">
        <f ca="1">IF('Impreso de Licencias'!A48="","",PROPER((CELL("contenido",'Impreso de Licencias'!G48))))</f>
        <v/>
      </c>
      <c r="K16" s="88" t="str">
        <f ca="1">IF('Impreso de Licencias'!A48="","",CELL("contenido",'Impreso de Licencias'!I48))</f>
        <v/>
      </c>
      <c r="L16" s="26" t="str">
        <f ca="1">IF('Impreso de Licencias'!A48="","",PROPER((CELL("contenido",'Impreso de Licencias'!J48))))</f>
        <v/>
      </c>
      <c r="M16" s="201" t="str">
        <f t="shared" ca="1" si="0"/>
        <v/>
      </c>
      <c r="N16" s="201"/>
      <c r="O16" s="201"/>
      <c r="P16" s="201"/>
      <c r="Q16" s="201"/>
      <c r="R16" s="202"/>
      <c r="S16" s="85" t="str">
        <f ca="1">IF('Impreso de Licencias'!A48="","",UPPER(CELL("contenido",'Impreso de Licencias'!K48)))</f>
        <v/>
      </c>
    </row>
    <row r="17" spans="2:19" ht="25" customHeight="1">
      <c r="B17" s="13" t="str">
        <f ca="1">IF('Impreso de Licencias'!A49="","",CELL("contenido",'Impreso de Licencias'!A49))</f>
        <v/>
      </c>
      <c r="C17" s="26" t="str">
        <f ca="1">IF('Impreso de Licencias'!A49="","",PROPER((CELL("contenido",'Impreso de Licencias'!B49))))</f>
        <v/>
      </c>
      <c r="D17" s="26" t="str">
        <f ca="1">IF('Impreso de Licencias'!A49="","",PROPER((CELL("contenido",'Impreso de Licencias'!D49))))</f>
        <v/>
      </c>
      <c r="E17" s="7" t="str">
        <f ca="1">IF('Impreso de Licencias'!A49="","",CELL("contenido",'Impreso de Licencias'!F49))</f>
        <v/>
      </c>
      <c r="F17" s="7" t="str">
        <f t="shared" ca="1" si="1"/>
        <v/>
      </c>
      <c r="G17" s="21" t="str">
        <f ca="1">IF(B17="","",IF('Impreso de Licencias'!X49&gt;=18,"Mayor",IF('Impreso de Licencias'!X49&gt;=14,"Juvenil","Infantil")))</f>
        <v/>
      </c>
      <c r="H17" s="78" t="str">
        <f ca="1">IF('Impreso de Licencias'!A49="","",CELL("contenido",'Impreso de Licencias'!M49))</f>
        <v/>
      </c>
      <c r="I17" s="80" t="str">
        <f ca="1">IF('Impreso de Licencias'!A49="","",CELL("contenido",'Impreso de Licencias'!P49))</f>
        <v/>
      </c>
      <c r="J17" s="26" t="str">
        <f ca="1">IF('Impreso de Licencias'!A49="","",PROPER((CELL("contenido",'Impreso de Licencias'!G49))))</f>
        <v/>
      </c>
      <c r="K17" s="88" t="str">
        <f ca="1">IF('Impreso de Licencias'!A49="","",CELL("contenido",'Impreso de Licencias'!I49))</f>
        <v/>
      </c>
      <c r="L17" s="26" t="str">
        <f ca="1">IF('Impreso de Licencias'!A49="","",PROPER((CELL("contenido",'Impreso de Licencias'!J49))))</f>
        <v/>
      </c>
      <c r="M17" s="201" t="str">
        <f t="shared" ca="1" si="0"/>
        <v/>
      </c>
      <c r="N17" s="201"/>
      <c r="O17" s="201"/>
      <c r="P17" s="201"/>
      <c r="Q17" s="201"/>
      <c r="R17" s="202"/>
      <c r="S17" s="85" t="str">
        <f ca="1">IF('Impreso de Licencias'!A49="","",UPPER(CELL("contenido",'Impreso de Licencias'!K49)))</f>
        <v/>
      </c>
    </row>
    <row r="18" spans="2:19" ht="25" customHeight="1">
      <c r="B18" s="13" t="str">
        <f ca="1">IF('Impreso de Licencias'!A50="","",CELL("contenido",'Impreso de Licencias'!A50))</f>
        <v/>
      </c>
      <c r="C18" s="26" t="str">
        <f ca="1">IF('Impreso de Licencias'!A50="","",PROPER((CELL("contenido",'Impreso de Licencias'!B50))))</f>
        <v/>
      </c>
      <c r="D18" s="26" t="str">
        <f ca="1">IF('Impreso de Licencias'!A50="","",PROPER((CELL("contenido",'Impreso de Licencias'!D50))))</f>
        <v/>
      </c>
      <c r="E18" s="7" t="str">
        <f ca="1">IF('Impreso de Licencias'!A50="","",CELL("contenido",'Impreso de Licencias'!F50))</f>
        <v/>
      </c>
      <c r="F18" s="7" t="str">
        <f t="shared" ca="1" si="1"/>
        <v/>
      </c>
      <c r="G18" s="21" t="str">
        <f ca="1">IF(B18="","",IF('Impreso de Licencias'!X50&gt;=18,"Mayor",IF('Impreso de Licencias'!X50&gt;=14,"Juvenil","Infantil")))</f>
        <v/>
      </c>
      <c r="H18" s="78" t="str">
        <f ca="1">IF('Impreso de Licencias'!A50="","",CELL("contenido",'Impreso de Licencias'!M50))</f>
        <v/>
      </c>
      <c r="I18" s="80" t="str">
        <f ca="1">IF('Impreso de Licencias'!A50="","",CELL("contenido",'Impreso de Licencias'!P50))</f>
        <v/>
      </c>
      <c r="J18" s="26" t="str">
        <f ca="1">IF('Impreso de Licencias'!A50="","",PROPER((CELL("contenido",'Impreso de Licencias'!G50))))</f>
        <v/>
      </c>
      <c r="K18" s="88" t="str">
        <f ca="1">IF('Impreso de Licencias'!A50="","",CELL("contenido",'Impreso de Licencias'!I50))</f>
        <v/>
      </c>
      <c r="L18" s="26" t="str">
        <f ca="1">IF('Impreso de Licencias'!A50="","",PROPER((CELL("contenido",'Impreso de Licencias'!J50))))</f>
        <v/>
      </c>
      <c r="M18" s="201" t="str">
        <f t="shared" ca="1" si="0"/>
        <v/>
      </c>
      <c r="N18" s="201"/>
      <c r="O18" s="201"/>
      <c r="P18" s="201"/>
      <c r="Q18" s="201"/>
      <c r="R18" s="202"/>
      <c r="S18" s="85" t="str">
        <f ca="1">IF('Impreso de Licencias'!A50="","",UPPER(CELL("contenido",'Impreso de Licencias'!K50)))</f>
        <v/>
      </c>
    </row>
    <row r="19" spans="2:19" ht="25" customHeight="1">
      <c r="B19" s="13" t="str">
        <f ca="1">IF('Impreso de Licencias'!A51="","",CELL("contenido",'Impreso de Licencias'!A51))</f>
        <v/>
      </c>
      <c r="C19" s="26" t="str">
        <f ca="1">IF('Impreso de Licencias'!A51="","",PROPER((CELL("contenido",'Impreso de Licencias'!B51))))</f>
        <v/>
      </c>
      <c r="D19" s="26" t="str">
        <f ca="1">IF('Impreso de Licencias'!A51="","",PROPER((CELL("contenido",'Impreso de Licencias'!D51))))</f>
        <v/>
      </c>
      <c r="E19" s="7" t="str">
        <f ca="1">IF('Impreso de Licencias'!A51="","",CELL("contenido",'Impreso de Licencias'!F51))</f>
        <v/>
      </c>
      <c r="F19" s="7" t="str">
        <f t="shared" ca="1" si="1"/>
        <v/>
      </c>
      <c r="G19" s="21" t="str">
        <f ca="1">IF(B19="","",IF('Impreso de Licencias'!X51&gt;=18,"Mayor",IF('Impreso de Licencias'!X51&gt;=14,"Juvenil","Infantil")))</f>
        <v/>
      </c>
      <c r="H19" s="78" t="str">
        <f ca="1">IF('Impreso de Licencias'!A51="","",CELL("contenido",'Impreso de Licencias'!M51))</f>
        <v/>
      </c>
      <c r="I19" s="80" t="str">
        <f ca="1">IF('Impreso de Licencias'!A51="","",CELL("contenido",'Impreso de Licencias'!P51))</f>
        <v/>
      </c>
      <c r="J19" s="26" t="str">
        <f ca="1">IF('Impreso de Licencias'!A51="","",PROPER((CELL("contenido",'Impreso de Licencias'!G51))))</f>
        <v/>
      </c>
      <c r="K19" s="88" t="str">
        <f ca="1">IF('Impreso de Licencias'!A51="","",CELL("contenido",'Impreso de Licencias'!I51))</f>
        <v/>
      </c>
      <c r="L19" s="26" t="str">
        <f ca="1">IF('Impreso de Licencias'!A51="","",PROPER((CELL("contenido",'Impreso de Licencias'!J51))))</f>
        <v/>
      </c>
      <c r="M19" s="201" t="str">
        <f t="shared" ca="1" si="0"/>
        <v/>
      </c>
      <c r="N19" s="201"/>
      <c r="O19" s="201"/>
      <c r="P19" s="201"/>
      <c r="Q19" s="201"/>
      <c r="R19" s="202"/>
      <c r="S19" s="85" t="str">
        <f ca="1">IF('Impreso de Licencias'!A51="","",UPPER(CELL("contenido",'Impreso de Licencias'!K51)))</f>
        <v/>
      </c>
    </row>
    <row r="20" spans="2:19" ht="25" customHeight="1">
      <c r="B20" s="13" t="str">
        <f ca="1">IF('Impreso de Licencias'!A52="","",CELL("contenido",'Impreso de Licencias'!A52))</f>
        <v/>
      </c>
      <c r="C20" s="26" t="str">
        <f ca="1">IF('Impreso de Licencias'!A52="","",PROPER((CELL("contenido",'Impreso de Licencias'!B52))))</f>
        <v/>
      </c>
      <c r="D20" s="26" t="str">
        <f ca="1">IF('Impreso de Licencias'!A52="","",PROPER((CELL("contenido",'Impreso de Licencias'!D52))))</f>
        <v/>
      </c>
      <c r="E20" s="7" t="str">
        <f ca="1">IF('Impreso de Licencias'!A52="","",CELL("contenido",'Impreso de Licencias'!F52))</f>
        <v/>
      </c>
      <c r="F20" s="7" t="str">
        <f t="shared" ca="1" si="1"/>
        <v/>
      </c>
      <c r="G20" s="21" t="str">
        <f ca="1">IF(B20="","",IF('Impreso de Licencias'!X52&gt;=18,"Mayor",IF('Impreso de Licencias'!X52&gt;=14,"Juvenil","Infantil")))</f>
        <v/>
      </c>
      <c r="H20" s="78" t="str">
        <f ca="1">IF('Impreso de Licencias'!A52="","",CELL("contenido",'Impreso de Licencias'!M52))</f>
        <v/>
      </c>
      <c r="I20" s="80" t="str">
        <f ca="1">IF('Impreso de Licencias'!A52="","",CELL("contenido",'Impreso de Licencias'!P52))</f>
        <v/>
      </c>
      <c r="J20" s="26" t="str">
        <f ca="1">IF('Impreso de Licencias'!A52="","",PROPER((CELL("contenido",'Impreso de Licencias'!G52))))</f>
        <v/>
      </c>
      <c r="K20" s="88" t="str">
        <f ca="1">IF('Impreso de Licencias'!A52="","",CELL("contenido",'Impreso de Licencias'!I52))</f>
        <v/>
      </c>
      <c r="L20" s="26" t="str">
        <f ca="1">IF('Impreso de Licencias'!A52="","",PROPER((CELL("contenido",'Impreso de Licencias'!J52))))</f>
        <v/>
      </c>
      <c r="M20" s="201" t="str">
        <f t="shared" ca="1" si="0"/>
        <v/>
      </c>
      <c r="N20" s="201"/>
      <c r="O20" s="201"/>
      <c r="P20" s="201"/>
      <c r="Q20" s="201"/>
      <c r="R20" s="202"/>
      <c r="S20" s="85" t="str">
        <f ca="1">IF('Impreso de Licencias'!A52="","",UPPER(CELL("contenido",'Impreso de Licencias'!K52)))</f>
        <v/>
      </c>
    </row>
    <row r="21" spans="2:19" ht="25" customHeight="1">
      <c r="B21" s="13" t="str">
        <f ca="1">IF('Impreso de Licencias'!A53="","",CELL("contenido",'Impreso de Licencias'!A53))</f>
        <v/>
      </c>
      <c r="C21" s="26" t="str">
        <f ca="1">IF('Impreso de Licencias'!A53="","",PROPER((CELL("contenido",'Impreso de Licencias'!B53))))</f>
        <v/>
      </c>
      <c r="D21" s="26" t="str">
        <f ca="1">IF('Impreso de Licencias'!A53="","",PROPER((CELL("contenido",'Impreso de Licencias'!D53))))</f>
        <v/>
      </c>
      <c r="E21" s="7" t="str">
        <f ca="1">IF('Impreso de Licencias'!A53="","",CELL("contenido",'Impreso de Licencias'!F53))</f>
        <v/>
      </c>
      <c r="F21" s="7" t="str">
        <f t="shared" ca="1" si="1"/>
        <v/>
      </c>
      <c r="G21" s="21" t="str">
        <f ca="1">IF(B21="","",IF('Impreso de Licencias'!X53&gt;=18,"Mayor",IF('Impreso de Licencias'!X53&gt;=14,"Juvenil","Infantil")))</f>
        <v/>
      </c>
      <c r="H21" s="78" t="str">
        <f ca="1">IF('Impreso de Licencias'!A53="","",CELL("contenido",'Impreso de Licencias'!M53))</f>
        <v/>
      </c>
      <c r="I21" s="80" t="str">
        <f ca="1">IF('Impreso de Licencias'!A53="","",CELL("contenido",'Impreso de Licencias'!P53))</f>
        <v/>
      </c>
      <c r="J21" s="26" t="str">
        <f ca="1">IF('Impreso de Licencias'!A53="","",PROPER((CELL("contenido",'Impreso de Licencias'!G53))))</f>
        <v/>
      </c>
      <c r="K21" s="88" t="str">
        <f ca="1">IF('Impreso de Licencias'!A53="","",CELL("contenido",'Impreso de Licencias'!I53))</f>
        <v/>
      </c>
      <c r="L21" s="26" t="str">
        <f ca="1">IF('Impreso de Licencias'!A53="","",PROPER((CELL("contenido",'Impreso de Licencias'!J53))))</f>
        <v/>
      </c>
      <c r="M21" s="201" t="str">
        <f t="shared" ca="1" si="0"/>
        <v/>
      </c>
      <c r="N21" s="201"/>
      <c r="O21" s="201"/>
      <c r="P21" s="201"/>
      <c r="Q21" s="201"/>
      <c r="R21" s="202"/>
      <c r="S21" s="85" t="str">
        <f ca="1">IF('Impreso de Licencias'!A53="","",UPPER(CELL("contenido",'Impreso de Licencias'!K53)))</f>
        <v/>
      </c>
    </row>
    <row r="22" spans="2:19" ht="25" customHeight="1">
      <c r="B22" s="13" t="str">
        <f ca="1">IF('Impreso de Licencias'!A54="","",CELL("contenido",'Impreso de Licencias'!A54))</f>
        <v/>
      </c>
      <c r="C22" s="26" t="str">
        <f ca="1">IF('Impreso de Licencias'!A54="","",PROPER((CELL("contenido",'Impreso de Licencias'!B54))))</f>
        <v/>
      </c>
      <c r="D22" s="26" t="str">
        <f ca="1">IF('Impreso de Licencias'!A54="","",PROPER((CELL("contenido",'Impreso de Licencias'!D54))))</f>
        <v/>
      </c>
      <c r="E22" s="7" t="str">
        <f ca="1">IF('Impreso de Licencias'!A54="","",CELL("contenido",'Impreso de Licencias'!F54))</f>
        <v/>
      </c>
      <c r="F22" s="7" t="str">
        <f t="shared" ca="1" si="1"/>
        <v/>
      </c>
      <c r="G22" s="21" t="str">
        <f ca="1">IF(B22="","",IF('Impreso de Licencias'!X54&gt;=18,"Mayor",IF('Impreso de Licencias'!X54&gt;=14,"Juvenil","Infantil")))</f>
        <v/>
      </c>
      <c r="H22" s="78" t="str">
        <f ca="1">IF('Impreso de Licencias'!A54="","",CELL("contenido",'Impreso de Licencias'!M54))</f>
        <v/>
      </c>
      <c r="I22" s="80" t="str">
        <f ca="1">IF('Impreso de Licencias'!A54="","",CELL("contenido",'Impreso de Licencias'!P54))</f>
        <v/>
      </c>
      <c r="J22" s="26" t="str">
        <f ca="1">IF('Impreso de Licencias'!A54="","",PROPER((CELL("contenido",'Impreso de Licencias'!G54))))</f>
        <v/>
      </c>
      <c r="K22" s="88" t="str">
        <f ca="1">IF('Impreso de Licencias'!A54="","",CELL("contenido",'Impreso de Licencias'!I54))</f>
        <v/>
      </c>
      <c r="L22" s="26" t="str">
        <f ca="1">IF('Impreso de Licencias'!A54="","",PROPER((CELL("contenido",'Impreso de Licencias'!J54))))</f>
        <v/>
      </c>
      <c r="M22" s="201" t="str">
        <f t="shared" ca="1" si="0"/>
        <v/>
      </c>
      <c r="N22" s="201"/>
      <c r="O22" s="201"/>
      <c r="P22" s="201"/>
      <c r="Q22" s="201"/>
      <c r="R22" s="202"/>
      <c r="S22" s="85" t="str">
        <f ca="1">IF('Impreso de Licencias'!A54="","",UPPER(CELL("contenido",'Impreso de Licencias'!K54)))</f>
        <v/>
      </c>
    </row>
    <row r="23" spans="2:19" ht="25" customHeight="1">
      <c r="B23" s="13" t="str">
        <f ca="1">IF('Impreso de Licencias'!A55="","",CELL("contenido",'Impreso de Licencias'!A55))</f>
        <v/>
      </c>
      <c r="C23" s="26" t="str">
        <f ca="1">IF('Impreso de Licencias'!A55="","",PROPER((CELL("contenido",'Impreso de Licencias'!B55))))</f>
        <v/>
      </c>
      <c r="D23" s="26" t="str">
        <f ca="1">IF('Impreso de Licencias'!A55="","",PROPER((CELL("contenido",'Impreso de Licencias'!D55))))</f>
        <v/>
      </c>
      <c r="E23" s="7" t="str">
        <f ca="1">IF('Impreso de Licencias'!A55="","",CELL("contenido",'Impreso de Licencias'!F55))</f>
        <v/>
      </c>
      <c r="F23" s="7" t="str">
        <f t="shared" ca="1" si="1"/>
        <v/>
      </c>
      <c r="G23" s="21" t="str">
        <f ca="1">IF(B23="","",IF('Impreso de Licencias'!X55&gt;=18,"Mayor",IF('Impreso de Licencias'!X55&gt;=14,"Juvenil","Infantil")))</f>
        <v/>
      </c>
      <c r="H23" s="78" t="str">
        <f ca="1">IF('Impreso de Licencias'!A55="","",CELL("contenido",'Impreso de Licencias'!M55))</f>
        <v/>
      </c>
      <c r="I23" s="80" t="str">
        <f ca="1">IF('Impreso de Licencias'!A55="","",CELL("contenido",'Impreso de Licencias'!P55))</f>
        <v/>
      </c>
      <c r="J23" s="26" t="str">
        <f ca="1">IF('Impreso de Licencias'!A55="","",PROPER((CELL("contenido",'Impreso de Licencias'!G55))))</f>
        <v/>
      </c>
      <c r="K23" s="88" t="str">
        <f ca="1">IF('Impreso de Licencias'!A55="","",CELL("contenido",'Impreso de Licencias'!I55))</f>
        <v/>
      </c>
      <c r="L23" s="26" t="str">
        <f ca="1">IF('Impreso de Licencias'!A55="","",PROPER((CELL("contenido",'Impreso de Licencias'!J55))))</f>
        <v/>
      </c>
      <c r="M23" s="201" t="str">
        <f t="shared" ca="1" si="0"/>
        <v/>
      </c>
      <c r="N23" s="201"/>
      <c r="O23" s="201"/>
      <c r="P23" s="201"/>
      <c r="Q23" s="201"/>
      <c r="R23" s="202"/>
      <c r="S23" s="85" t="str">
        <f ca="1">IF('Impreso de Licencias'!A55="","",UPPER(CELL("contenido",'Impreso de Licencias'!K55)))</f>
        <v/>
      </c>
    </row>
    <row r="24" spans="2:19" ht="25" customHeight="1">
      <c r="B24" s="13" t="str">
        <f ca="1">IF('Impreso de Licencias'!A56="","",CELL("contenido",'Impreso de Licencias'!A56))</f>
        <v/>
      </c>
      <c r="C24" s="26" t="str">
        <f ca="1">IF('Impreso de Licencias'!A56="","",PROPER((CELL("contenido",'Impreso de Licencias'!B56))))</f>
        <v/>
      </c>
      <c r="D24" s="26" t="str">
        <f ca="1">IF('Impreso de Licencias'!A56="","",PROPER((CELL("contenido",'Impreso de Licencias'!D56))))</f>
        <v/>
      </c>
      <c r="E24" s="7" t="str">
        <f ca="1">IF('Impreso de Licencias'!A56="","",CELL("contenido",'Impreso de Licencias'!F56))</f>
        <v/>
      </c>
      <c r="F24" s="7" t="str">
        <f t="shared" ca="1" si="1"/>
        <v/>
      </c>
      <c r="G24" s="21" t="str">
        <f ca="1">IF(B24="","",IF('Impreso de Licencias'!X56&gt;=18,"Mayor",IF('Impreso de Licencias'!X56&gt;=14,"Juvenil","Infantil")))</f>
        <v/>
      </c>
      <c r="H24" s="78" t="str">
        <f ca="1">IF('Impreso de Licencias'!A56="","",CELL("contenido",'Impreso de Licencias'!M56))</f>
        <v/>
      </c>
      <c r="I24" s="80" t="str">
        <f ca="1">IF('Impreso de Licencias'!A56="","",CELL("contenido",'Impreso de Licencias'!P56))</f>
        <v/>
      </c>
      <c r="J24" s="26" t="str">
        <f ca="1">IF('Impreso de Licencias'!A56="","",PROPER((CELL("contenido",'Impreso de Licencias'!G56))))</f>
        <v/>
      </c>
      <c r="K24" s="88" t="str">
        <f ca="1">IF('Impreso de Licencias'!A56="","",CELL("contenido",'Impreso de Licencias'!I56))</f>
        <v/>
      </c>
      <c r="L24" s="26" t="str">
        <f ca="1">IF('Impreso de Licencias'!A56="","",PROPER((CELL("contenido",'Impreso de Licencias'!J56))))</f>
        <v/>
      </c>
      <c r="M24" s="201" t="str">
        <f t="shared" ca="1" si="0"/>
        <v/>
      </c>
      <c r="N24" s="201"/>
      <c r="O24" s="201"/>
      <c r="P24" s="201"/>
      <c r="Q24" s="201"/>
      <c r="R24" s="202"/>
      <c r="S24" s="85" t="str">
        <f ca="1">IF('Impreso de Licencias'!A56="","",UPPER(CELL("contenido",'Impreso de Licencias'!K56)))</f>
        <v/>
      </c>
    </row>
    <row r="25" spans="2:19" ht="25" customHeight="1">
      <c r="B25" s="13" t="str">
        <f ca="1">IF('Impreso de Licencias'!A57="","",CELL("contenido",'Impreso de Licencias'!A57))</f>
        <v/>
      </c>
      <c r="C25" s="26" t="str">
        <f ca="1">IF('Impreso de Licencias'!A57="","",PROPER((CELL("contenido",'Impreso de Licencias'!B57))))</f>
        <v/>
      </c>
      <c r="D25" s="26" t="str">
        <f ca="1">IF('Impreso de Licencias'!A57="","",PROPER((CELL("contenido",'Impreso de Licencias'!D57))))</f>
        <v/>
      </c>
      <c r="E25" s="7" t="str">
        <f ca="1">IF('Impreso de Licencias'!A57="","",CELL("contenido",'Impreso de Licencias'!F57))</f>
        <v/>
      </c>
      <c r="F25" s="7" t="str">
        <f t="shared" ca="1" si="1"/>
        <v/>
      </c>
      <c r="G25" s="21" t="str">
        <f ca="1">IF(B25="","",IF('Impreso de Licencias'!X57&gt;=18,"Mayor",IF('Impreso de Licencias'!X57&gt;=14,"Juvenil","Infantil")))</f>
        <v/>
      </c>
      <c r="H25" s="78" t="str">
        <f ca="1">IF('Impreso de Licencias'!A57="","",CELL("contenido",'Impreso de Licencias'!M57))</f>
        <v/>
      </c>
      <c r="I25" s="80" t="str">
        <f ca="1">IF('Impreso de Licencias'!A57="","",CELL("contenido",'Impreso de Licencias'!P57))</f>
        <v/>
      </c>
      <c r="J25" s="26" t="str">
        <f ca="1">IF('Impreso de Licencias'!A57="","",PROPER((CELL("contenido",'Impreso de Licencias'!G57))))</f>
        <v/>
      </c>
      <c r="K25" s="88" t="str">
        <f ca="1">IF('Impreso de Licencias'!A57="","",CELL("contenido",'Impreso de Licencias'!I57))</f>
        <v/>
      </c>
      <c r="L25" s="26" t="str">
        <f ca="1">IF('Impreso de Licencias'!A57="","",PROPER((CELL("contenido",'Impreso de Licencias'!J57))))</f>
        <v/>
      </c>
      <c r="M25" s="201" t="str">
        <f t="shared" ca="1" si="0"/>
        <v/>
      </c>
      <c r="N25" s="201"/>
      <c r="O25" s="201"/>
      <c r="P25" s="201"/>
      <c r="Q25" s="201"/>
      <c r="R25" s="202"/>
      <c r="S25" s="85" t="str">
        <f ca="1">IF('Impreso de Licencias'!A57="","",UPPER(CELL("contenido",'Impreso de Licencias'!K57)))</f>
        <v/>
      </c>
    </row>
    <row r="26" spans="2:19" ht="25" customHeight="1">
      <c r="B26" s="13" t="str">
        <f ca="1">IF('Impreso de Licencias'!A58="","",CELL("contenido",'Impreso de Licencias'!A58))</f>
        <v/>
      </c>
      <c r="C26" s="26" t="str">
        <f ca="1">IF('Impreso de Licencias'!A58="","",PROPER((CELL("contenido",'Impreso de Licencias'!B58))))</f>
        <v/>
      </c>
      <c r="D26" s="26" t="str">
        <f ca="1">IF('Impreso de Licencias'!A58="","",PROPER((CELL("contenido",'Impreso de Licencias'!D58))))</f>
        <v/>
      </c>
      <c r="E26" s="7" t="str">
        <f ca="1">IF('Impreso de Licencias'!A58="","",CELL("contenido",'Impreso de Licencias'!F58))</f>
        <v/>
      </c>
      <c r="F26" s="7" t="str">
        <f t="shared" ca="1" si="1"/>
        <v/>
      </c>
      <c r="G26" s="21" t="str">
        <f ca="1">IF(B26="","",IF('Impreso de Licencias'!X58&gt;=18,"Mayor",IF('Impreso de Licencias'!X58&gt;=14,"Juvenil","Infantil")))</f>
        <v/>
      </c>
      <c r="H26" s="78" t="str">
        <f ca="1">IF('Impreso de Licencias'!A58="","",CELL("contenido",'Impreso de Licencias'!M58))</f>
        <v/>
      </c>
      <c r="I26" s="80" t="str">
        <f ca="1">IF('Impreso de Licencias'!A58="","",CELL("contenido",'Impreso de Licencias'!P58))</f>
        <v/>
      </c>
      <c r="J26" s="26" t="str">
        <f ca="1">IF('Impreso de Licencias'!A58="","",PROPER((CELL("contenido",'Impreso de Licencias'!G58))))</f>
        <v/>
      </c>
      <c r="K26" s="88" t="str">
        <f ca="1">IF('Impreso de Licencias'!A58="","",CELL("contenido",'Impreso de Licencias'!I58))</f>
        <v/>
      </c>
      <c r="L26" s="26" t="str">
        <f ca="1">IF('Impreso de Licencias'!A58="","",PROPER((CELL("contenido",'Impreso de Licencias'!J58))))</f>
        <v/>
      </c>
      <c r="M26" s="201" t="str">
        <f t="shared" ca="1" si="0"/>
        <v/>
      </c>
      <c r="N26" s="201"/>
      <c r="O26" s="201"/>
      <c r="P26" s="201"/>
      <c r="Q26" s="201"/>
      <c r="R26" s="202"/>
      <c r="S26" s="85" t="str">
        <f ca="1">IF('Impreso de Licencias'!A58="","",UPPER(CELL("contenido",'Impreso de Licencias'!K58)))</f>
        <v/>
      </c>
    </row>
    <row r="27" spans="2:19" ht="25" customHeight="1">
      <c r="B27" s="13" t="str">
        <f ca="1">IF('Impreso de Licencias'!A59="","",CELL("contenido",'Impreso de Licencias'!A59))</f>
        <v/>
      </c>
      <c r="C27" s="26" t="str">
        <f ca="1">IF('Impreso de Licencias'!A59="","",PROPER((CELL("contenido",'Impreso de Licencias'!B59))))</f>
        <v/>
      </c>
      <c r="D27" s="26" t="str">
        <f ca="1">IF('Impreso de Licencias'!A59="","",PROPER((CELL("contenido",'Impreso de Licencias'!D59))))</f>
        <v/>
      </c>
      <c r="E27" s="7" t="str">
        <f ca="1">IF('Impreso de Licencias'!A59="","",CELL("contenido",'Impreso de Licencias'!F59))</f>
        <v/>
      </c>
      <c r="F27" s="7" t="str">
        <f t="shared" ca="1" si="1"/>
        <v/>
      </c>
      <c r="G27" s="21" t="str">
        <f ca="1">IF(B27="","",IF('Impreso de Licencias'!X59&gt;=18,"Mayor",IF('Impreso de Licencias'!X59&gt;=14,"Juvenil","Infantil")))</f>
        <v/>
      </c>
      <c r="H27" s="78" t="str">
        <f ca="1">IF('Impreso de Licencias'!A59="","",CELL("contenido",'Impreso de Licencias'!M59))</f>
        <v/>
      </c>
      <c r="I27" s="80" t="str">
        <f ca="1">IF('Impreso de Licencias'!A59="","",CELL("contenido",'Impreso de Licencias'!P59))</f>
        <v/>
      </c>
      <c r="J27" s="26" t="str">
        <f ca="1">IF('Impreso de Licencias'!A59="","",PROPER((CELL("contenido",'Impreso de Licencias'!G59))))</f>
        <v/>
      </c>
      <c r="K27" s="88" t="str">
        <f ca="1">IF('Impreso de Licencias'!A59="","",CELL("contenido",'Impreso de Licencias'!I59))</f>
        <v/>
      </c>
      <c r="L27" s="26" t="str">
        <f ca="1">IF('Impreso de Licencias'!A59="","",PROPER((CELL("contenido",'Impreso de Licencias'!J59))))</f>
        <v/>
      </c>
      <c r="M27" s="201" t="str">
        <f t="shared" ca="1" si="0"/>
        <v/>
      </c>
      <c r="N27" s="201"/>
      <c r="O27" s="201"/>
      <c r="P27" s="201"/>
      <c r="Q27" s="201"/>
      <c r="R27" s="202"/>
      <c r="S27" s="85" t="str">
        <f ca="1">IF('Impreso de Licencias'!A59="","",UPPER(CELL("contenido",'Impreso de Licencias'!K59)))</f>
        <v/>
      </c>
    </row>
    <row r="28" spans="2:19" ht="25" customHeight="1">
      <c r="B28" s="13" t="str">
        <f ca="1">IF('Impreso de Licencias'!A60="","",CELL("contenido",'Impreso de Licencias'!A60))</f>
        <v/>
      </c>
      <c r="C28" s="26" t="str">
        <f ca="1">IF('Impreso de Licencias'!A60="","",PROPER((CELL("contenido",'Impreso de Licencias'!B60))))</f>
        <v/>
      </c>
      <c r="D28" s="26" t="str">
        <f ca="1">IF('Impreso de Licencias'!A60="","",PROPER((CELL("contenido",'Impreso de Licencias'!D60))))</f>
        <v/>
      </c>
      <c r="E28" s="7" t="str">
        <f ca="1">IF('Impreso de Licencias'!A60="","",CELL("contenido",'Impreso de Licencias'!F60))</f>
        <v/>
      </c>
      <c r="F28" s="7" t="str">
        <f t="shared" ca="1" si="1"/>
        <v/>
      </c>
      <c r="G28" s="21" t="str">
        <f ca="1">IF(B28="","",IF('Impreso de Licencias'!X60&gt;=18,"Mayor",IF('Impreso de Licencias'!X60&gt;=14,"Juvenil","Infantil")))</f>
        <v/>
      </c>
      <c r="H28" s="78" t="str">
        <f ca="1">IF('Impreso de Licencias'!A60="","",CELL("contenido",'Impreso de Licencias'!M60))</f>
        <v/>
      </c>
      <c r="I28" s="80" t="str">
        <f ca="1">IF('Impreso de Licencias'!A60="","",CELL("contenido",'Impreso de Licencias'!P60))</f>
        <v/>
      </c>
      <c r="J28" s="26" t="str">
        <f ca="1">IF('Impreso de Licencias'!A60="","",PROPER((CELL("contenido",'Impreso de Licencias'!G60))))</f>
        <v/>
      </c>
      <c r="K28" s="88" t="str">
        <f ca="1">IF('Impreso de Licencias'!A60="","",CELL("contenido",'Impreso de Licencias'!I60))</f>
        <v/>
      </c>
      <c r="L28" s="26" t="str">
        <f ca="1">IF('Impreso de Licencias'!A60="","",PROPER((CELL("contenido",'Impreso de Licencias'!J60))))</f>
        <v/>
      </c>
      <c r="M28" s="201" t="str">
        <f t="shared" ca="1" si="0"/>
        <v/>
      </c>
      <c r="N28" s="201"/>
      <c r="O28" s="201"/>
      <c r="P28" s="201"/>
      <c r="Q28" s="201"/>
      <c r="R28" s="202"/>
      <c r="S28" s="85" t="str">
        <f ca="1">IF('Impreso de Licencias'!A60="","",UPPER(CELL("contenido",'Impreso de Licencias'!K60)))</f>
        <v/>
      </c>
    </row>
    <row r="29" spans="2:19" ht="25" customHeight="1">
      <c r="B29" s="13" t="str">
        <f ca="1">IF('Impreso de Licencias'!A61="","",CELL("contenido",'Impreso de Licencias'!A61))</f>
        <v/>
      </c>
      <c r="C29" s="26" t="str">
        <f ca="1">IF('Impreso de Licencias'!A61="","",PROPER((CELL("contenido",'Impreso de Licencias'!B61))))</f>
        <v/>
      </c>
      <c r="D29" s="26" t="str">
        <f ca="1">IF('Impreso de Licencias'!A61="","",PROPER((CELL("contenido",'Impreso de Licencias'!D61))))</f>
        <v/>
      </c>
      <c r="E29" s="7" t="str">
        <f ca="1">IF('Impreso de Licencias'!A61="","",CELL("contenido",'Impreso de Licencias'!F61))</f>
        <v/>
      </c>
      <c r="F29" s="7" t="str">
        <f t="shared" ca="1" si="1"/>
        <v/>
      </c>
      <c r="G29" s="21" t="str">
        <f ca="1">IF(B29="","",IF('Impreso de Licencias'!X61&gt;=18,"Mayor",IF('Impreso de Licencias'!X61&gt;=14,"Juvenil","Infantil")))</f>
        <v/>
      </c>
      <c r="H29" s="78" t="str">
        <f ca="1">IF('Impreso de Licencias'!A61="","",CELL("contenido",'Impreso de Licencias'!M61))</f>
        <v/>
      </c>
      <c r="I29" s="80" t="str">
        <f ca="1">IF('Impreso de Licencias'!A61="","",CELL("contenido",'Impreso de Licencias'!P61))</f>
        <v/>
      </c>
      <c r="J29" s="26" t="str">
        <f ca="1">IF('Impreso de Licencias'!A61="","",PROPER((CELL("contenido",'Impreso de Licencias'!G61))))</f>
        <v/>
      </c>
      <c r="K29" s="88" t="str">
        <f ca="1">IF('Impreso de Licencias'!A61="","",CELL("contenido",'Impreso de Licencias'!I61))</f>
        <v/>
      </c>
      <c r="L29" s="26" t="str">
        <f ca="1">IF('Impreso de Licencias'!A61="","",PROPER((CELL("contenido",'Impreso de Licencias'!J61))))</f>
        <v/>
      </c>
      <c r="M29" s="201" t="str">
        <f t="shared" ca="1" si="0"/>
        <v/>
      </c>
      <c r="N29" s="201"/>
      <c r="O29" s="201"/>
      <c r="P29" s="201"/>
      <c r="Q29" s="201"/>
      <c r="R29" s="202"/>
      <c r="S29" s="85" t="str">
        <f ca="1">IF('Impreso de Licencias'!A61="","",UPPER(CELL("contenido",'Impreso de Licencias'!K61)))</f>
        <v/>
      </c>
    </row>
    <row r="30" spans="2:19" ht="25" customHeight="1">
      <c r="B30" s="13" t="str">
        <f ca="1">IF('Impreso de Licencias'!A62="","",CELL("contenido",'Impreso de Licencias'!A62))</f>
        <v/>
      </c>
      <c r="C30" s="26" t="str">
        <f ca="1">IF('Impreso de Licencias'!A62="","",PROPER((CELL("contenido",'Impreso de Licencias'!B62))))</f>
        <v/>
      </c>
      <c r="D30" s="26" t="str">
        <f ca="1">IF('Impreso de Licencias'!A62="","",PROPER((CELL("contenido",'Impreso de Licencias'!D62))))</f>
        <v/>
      </c>
      <c r="E30" s="7" t="str">
        <f ca="1">IF('Impreso de Licencias'!A62="","",CELL("contenido",'Impreso de Licencias'!F62))</f>
        <v/>
      </c>
      <c r="F30" s="7" t="str">
        <f t="shared" ca="1" si="1"/>
        <v/>
      </c>
      <c r="G30" s="21" t="str">
        <f ca="1">IF(B30="","",IF('Impreso de Licencias'!X62&gt;=18,"Mayor",IF('Impreso de Licencias'!X62&gt;=14,"Juvenil","Infantil")))</f>
        <v/>
      </c>
      <c r="H30" s="78" t="str">
        <f ca="1">IF('Impreso de Licencias'!A62="","",CELL("contenido",'Impreso de Licencias'!M62))</f>
        <v/>
      </c>
      <c r="I30" s="80" t="str">
        <f ca="1">IF('Impreso de Licencias'!A62="","",CELL("contenido",'Impreso de Licencias'!P62))</f>
        <v/>
      </c>
      <c r="J30" s="26" t="str">
        <f ca="1">IF('Impreso de Licencias'!A62="","",PROPER((CELL("contenido",'Impreso de Licencias'!G62))))</f>
        <v/>
      </c>
      <c r="K30" s="88" t="str">
        <f ca="1">IF('Impreso de Licencias'!A62="","",CELL("contenido",'Impreso de Licencias'!I62))</f>
        <v/>
      </c>
      <c r="L30" s="26" t="str">
        <f ca="1">IF('Impreso de Licencias'!A62="","",PROPER((CELL("contenido",'Impreso de Licencias'!J62))))</f>
        <v/>
      </c>
      <c r="M30" s="201" t="str">
        <f t="shared" ca="1" si="0"/>
        <v/>
      </c>
      <c r="N30" s="201"/>
      <c r="O30" s="201"/>
      <c r="P30" s="201"/>
      <c r="Q30" s="201"/>
      <c r="R30" s="202"/>
      <c r="S30" s="85" t="str">
        <f ca="1">IF('Impreso de Licencias'!A62="","",UPPER(CELL("contenido",'Impreso de Licencias'!K62)))</f>
        <v/>
      </c>
    </row>
    <row r="31" spans="2:19" ht="25" customHeight="1">
      <c r="B31" s="13" t="str">
        <f ca="1">IF('Impreso de Licencias'!A63="","",CELL("contenido",'Impreso de Licencias'!A63))</f>
        <v/>
      </c>
      <c r="C31" s="26" t="str">
        <f ca="1">IF('Impreso de Licencias'!A63="","",PROPER((CELL("contenido",'Impreso de Licencias'!B63))))</f>
        <v/>
      </c>
      <c r="D31" s="26" t="str">
        <f ca="1">IF('Impreso de Licencias'!A63="","",PROPER((CELL("contenido",'Impreso de Licencias'!D63))))</f>
        <v/>
      </c>
      <c r="E31" s="7" t="str">
        <f ca="1">IF('Impreso de Licencias'!A63="","",CELL("contenido",'Impreso de Licencias'!F63))</f>
        <v/>
      </c>
      <c r="F31" s="7" t="str">
        <f t="shared" ca="1" si="1"/>
        <v/>
      </c>
      <c r="G31" s="21" t="str">
        <f ca="1">IF(B31="","",IF('Impreso de Licencias'!X63&gt;=18,"Mayor",IF('Impreso de Licencias'!X63&gt;=14,"Juvenil","Infantil")))</f>
        <v/>
      </c>
      <c r="H31" s="78" t="str">
        <f ca="1">IF('Impreso de Licencias'!A63="","",CELL("contenido",'Impreso de Licencias'!M63))</f>
        <v/>
      </c>
      <c r="I31" s="80" t="str">
        <f ca="1">IF('Impreso de Licencias'!A63="","",CELL("contenido",'Impreso de Licencias'!P63))</f>
        <v/>
      </c>
      <c r="J31" s="26" t="str">
        <f ca="1">IF('Impreso de Licencias'!A63="","",PROPER((CELL("contenido",'Impreso de Licencias'!G63))))</f>
        <v/>
      </c>
      <c r="K31" s="88" t="str">
        <f ca="1">IF('Impreso de Licencias'!A63="","",CELL("contenido",'Impreso de Licencias'!I63))</f>
        <v/>
      </c>
      <c r="L31" s="26" t="str">
        <f ca="1">IF('Impreso de Licencias'!A63="","",PROPER((CELL("contenido",'Impreso de Licencias'!J63))))</f>
        <v/>
      </c>
      <c r="M31" s="201" t="str">
        <f t="shared" ca="1" si="0"/>
        <v/>
      </c>
      <c r="N31" s="201"/>
      <c r="O31" s="201"/>
      <c r="P31" s="201"/>
      <c r="Q31" s="201"/>
      <c r="R31" s="202"/>
      <c r="S31" s="85" t="str">
        <f ca="1">IF('Impreso de Licencias'!A63="","",UPPER(CELL("contenido",'Impreso de Licencias'!K63)))</f>
        <v/>
      </c>
    </row>
    <row r="32" spans="2:19" ht="25" customHeight="1" thickBot="1">
      <c r="B32" s="14" t="str">
        <f ca="1">IF('Impreso de Licencias'!A64="","",CELL("contenido",'Impreso de Licencias'!A64))</f>
        <v/>
      </c>
      <c r="C32" s="27" t="str">
        <f ca="1">IF('Impreso de Licencias'!A64="","",PROPER((CELL("contenido",'Impreso de Licencias'!B64))))</f>
        <v/>
      </c>
      <c r="D32" s="27" t="str">
        <f ca="1">IF('Impreso de Licencias'!A64="","",PROPER((CELL("contenido",'Impreso de Licencias'!D64))))</f>
        <v/>
      </c>
      <c r="E32" s="15" t="str">
        <f ca="1">IF('Impreso de Licencias'!A64="","",CELL("contenido",'Impreso de Licencias'!F64))</f>
        <v/>
      </c>
      <c r="F32" s="15" t="str">
        <f t="shared" ca="1" si="1"/>
        <v/>
      </c>
      <c r="G32" s="51" t="str">
        <f ca="1">IF(B32="","",IF('Impreso de Licencias'!X64&gt;=18,"Mayor",IF('Impreso de Licencias'!X64&gt;=14,"Juvenil","Infantil")))</f>
        <v/>
      </c>
      <c r="H32" s="81" t="str">
        <f ca="1">IF('Impreso de Licencias'!A64="","",CELL("contenido",'Impreso de Licencias'!M64))</f>
        <v/>
      </c>
      <c r="I32" s="81" t="str">
        <f ca="1">IF('Impreso de Licencias'!A64="","",CELL("contenido",'Impreso de Licencias'!P64))</f>
        <v/>
      </c>
      <c r="J32" s="27" t="str">
        <f ca="1">IF('Impreso de Licencias'!A64="","",PROPER((CELL("contenido",'Impreso de Licencias'!G64))))</f>
        <v/>
      </c>
      <c r="K32" s="89" t="str">
        <f ca="1">IF('Impreso de Licencias'!A64="","",CELL("contenido",'Impreso de Licencias'!I64))</f>
        <v/>
      </c>
      <c r="L32" s="27" t="str">
        <f ca="1">IF('Impreso de Licencias'!A64="","",PROPER((CELL("contenido",'Impreso de Licencias'!J64))))</f>
        <v/>
      </c>
      <c r="M32" s="204" t="str">
        <f t="shared" ca="1" si="0"/>
        <v/>
      </c>
      <c r="N32" s="204"/>
      <c r="O32" s="204"/>
      <c r="P32" s="204"/>
      <c r="Q32" s="204"/>
      <c r="R32" s="205"/>
      <c r="S32" s="93" t="str">
        <f ca="1">IF('Impreso de Licencias'!A64="","",UPPER(CELL("contenido",'Impreso de Licencias'!K64)))</f>
        <v/>
      </c>
    </row>
    <row r="33" spans="2:19" ht="25" customHeight="1">
      <c r="B33" s="17"/>
      <c r="C33" s="18"/>
      <c r="D33" s="18"/>
      <c r="E33" s="19"/>
      <c r="F33" s="19"/>
      <c r="G33" s="20"/>
      <c r="H33" s="20"/>
      <c r="I33" s="20"/>
      <c r="J33" s="18"/>
      <c r="K33" s="17"/>
      <c r="L33" s="18"/>
      <c r="M33" s="20"/>
      <c r="N33" s="20"/>
      <c r="O33" s="20"/>
      <c r="P33" s="20"/>
      <c r="Q33" s="20"/>
      <c r="R33" s="20"/>
      <c r="S33" s="83"/>
    </row>
    <row r="34" spans="2:19" ht="25" customHeight="1">
      <c r="C34" s="114" t="s">
        <v>122</v>
      </c>
    </row>
    <row r="35" spans="2:19" ht="25" customHeight="1">
      <c r="C35" s="115">
        <f>COUNTA('Impreso de Licencias'!A26:A33,'Impreso de Licencias'!A45:A64)</f>
        <v>0</v>
      </c>
    </row>
  </sheetData>
  <sheetProtection sheet="1" objects="1" scenarios="1" selectLockedCells="1"/>
  <mergeCells count="65">
    <mergeCell ref="S3:S4"/>
    <mergeCell ref="AA14:AE15"/>
    <mergeCell ref="J3:J4"/>
    <mergeCell ref="B3:B4"/>
    <mergeCell ref="C3:C4"/>
    <mergeCell ref="D3:D4"/>
    <mergeCell ref="E3:E4"/>
    <mergeCell ref="K3:K4"/>
    <mergeCell ref="L3:L4"/>
    <mergeCell ref="M11:R11"/>
    <mergeCell ref="M12:R12"/>
    <mergeCell ref="AA4:AB4"/>
    <mergeCell ref="M13:R13"/>
    <mergeCell ref="M14:R14"/>
    <mergeCell ref="M15:R15"/>
    <mergeCell ref="M3:R4"/>
    <mergeCell ref="B1:D1"/>
    <mergeCell ref="E1:F1"/>
    <mergeCell ref="B2:D2"/>
    <mergeCell ref="F3:F4"/>
    <mergeCell ref="G3:G4"/>
    <mergeCell ref="G1:H1"/>
    <mergeCell ref="H3:I3"/>
    <mergeCell ref="M5:R5"/>
    <mergeCell ref="M6:R6"/>
    <mergeCell ref="M7:R7"/>
    <mergeCell ref="M8:R8"/>
    <mergeCell ref="M10:R10"/>
    <mergeCell ref="M9:R9"/>
    <mergeCell ref="AG3:AJ3"/>
    <mergeCell ref="AG2:AJ2"/>
    <mergeCell ref="AA5:AB5"/>
    <mergeCell ref="AA6:AB6"/>
    <mergeCell ref="AA7:AB7"/>
    <mergeCell ref="AG5:AK5"/>
    <mergeCell ref="AG6:AK7"/>
    <mergeCell ref="U1:X2"/>
    <mergeCell ref="AA1:AE2"/>
    <mergeCell ref="AA11:AE12"/>
    <mergeCell ref="U12:W12"/>
    <mergeCell ref="U11:W11"/>
    <mergeCell ref="AA8:AB8"/>
    <mergeCell ref="AA9:AB9"/>
    <mergeCell ref="M32:R32"/>
    <mergeCell ref="M25:R25"/>
    <mergeCell ref="M26:R26"/>
    <mergeCell ref="M27:R27"/>
    <mergeCell ref="M28:R28"/>
    <mergeCell ref="M29:R29"/>
    <mergeCell ref="M30:R30"/>
    <mergeCell ref="AG9:AK9"/>
    <mergeCell ref="AG10:AK11"/>
    <mergeCell ref="AG12:AK12"/>
    <mergeCell ref="AG13:AK13"/>
    <mergeCell ref="M31:R31"/>
    <mergeCell ref="M16:R16"/>
    <mergeCell ref="M17:R17"/>
    <mergeCell ref="M18:R18"/>
    <mergeCell ref="M19:R19"/>
    <mergeCell ref="M20:R20"/>
    <mergeCell ref="M21:R21"/>
    <mergeCell ref="M22:R22"/>
    <mergeCell ref="M23:R23"/>
    <mergeCell ref="M24:R24"/>
    <mergeCell ref="U13:W13"/>
  </mergeCells>
  <printOptions horizontalCentered="1" verticalCentered="1"/>
  <pageMargins left="0.25" right="0.25" top="0.75" bottom="0.75" header="0.3" footer="0.3"/>
  <pageSetup paperSize="9" scale="69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Impreso de Licencias</vt:lpstr>
      <vt:lpstr>Resumen</vt:lpstr>
    </vt:vector>
  </TitlesOfParts>
  <Company>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Manuel Gonzalez</cp:lastModifiedBy>
  <cp:lastPrinted>2015-12-18T17:01:34Z</cp:lastPrinted>
  <dcterms:created xsi:type="dcterms:W3CDTF">2009-12-02T23:20:48Z</dcterms:created>
  <dcterms:modified xsi:type="dcterms:W3CDTF">2018-04-02T18:26:37Z</dcterms:modified>
</cp:coreProperties>
</file>