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USB DISK/2020/LICENCIAS_2020/Formularios/"/>
    </mc:Choice>
  </mc:AlternateContent>
  <xr:revisionPtr revIDLastSave="0" documentId="13_ncr:1_{62D9D02A-3103-354D-BD96-BAE9F724FAD0}" xr6:coauthVersionLast="45" xr6:coauthVersionMax="45" xr10:uidLastSave="{00000000-0000-0000-0000-000000000000}"/>
  <bookViews>
    <workbookView xWindow="720" yWindow="460" windowWidth="28000" windowHeight="16500" xr2:uid="{00000000-000D-0000-FFFF-FFFF00000000}"/>
  </bookViews>
  <sheets>
    <sheet name="Impreso de Licencias" sheetId="10" r:id="rId1"/>
    <sheet name="Resumen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0" l="1"/>
  <c r="G14" i="10"/>
  <c r="E13" i="10"/>
  <c r="I5" i="12"/>
  <c r="J5" i="12"/>
  <c r="K5" i="12"/>
  <c r="I6" i="12"/>
  <c r="J6" i="12"/>
  <c r="S8" i="10"/>
  <c r="S5" i="10"/>
  <c r="S6" i="10" s="1"/>
  <c r="S7" i="10" s="1"/>
  <c r="J12" i="10" s="1"/>
  <c r="V51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0" i="10"/>
  <c r="V49" i="10"/>
  <c r="V48" i="10"/>
  <c r="V47" i="10"/>
  <c r="V46" i="10"/>
  <c r="V45" i="10"/>
  <c r="V33" i="10"/>
  <c r="V32" i="10"/>
  <c r="V31" i="10"/>
  <c r="V30" i="10"/>
  <c r="V28" i="10"/>
  <c r="V29" i="10"/>
  <c r="V27" i="10"/>
  <c r="V26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T45" i="10"/>
  <c r="S45" i="10"/>
  <c r="R45" i="10"/>
  <c r="S33" i="10"/>
  <c r="S32" i="10"/>
  <c r="S31" i="10"/>
  <c r="S30" i="10"/>
  <c r="S29" i="10"/>
  <c r="S28" i="10"/>
  <c r="S27" i="10"/>
  <c r="S26" i="10"/>
  <c r="R18" i="10" s="1"/>
  <c r="T27" i="10"/>
  <c r="T28" i="10"/>
  <c r="T29" i="10"/>
  <c r="T30" i="10"/>
  <c r="T31" i="10"/>
  <c r="T32" i="10"/>
  <c r="T33" i="10"/>
  <c r="R28" i="10"/>
  <c r="R29" i="10"/>
  <c r="R30" i="10"/>
  <c r="R31" i="10"/>
  <c r="R32" i="10"/>
  <c r="R33" i="10"/>
  <c r="R27" i="10"/>
  <c r="R26" i="10"/>
  <c r="T26" i="10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6" i="12"/>
  <c r="I15" i="12"/>
  <c r="I14" i="12"/>
  <c r="I13" i="12"/>
  <c r="I12" i="12"/>
  <c r="I11" i="12"/>
  <c r="I10" i="12"/>
  <c r="I9" i="12"/>
  <c r="I8" i="12"/>
  <c r="I7" i="12"/>
  <c r="I17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D8" i="12"/>
  <c r="D7" i="12"/>
  <c r="D6" i="12"/>
  <c r="D5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1" i="12"/>
  <c r="C10" i="12"/>
  <c r="C9" i="12"/>
  <c r="C8" i="12"/>
  <c r="C7" i="12"/>
  <c r="C6" i="12"/>
  <c r="C5" i="12"/>
  <c r="D17" i="12"/>
  <c r="C12" i="12"/>
  <c r="AA11" i="12"/>
  <c r="B19" i="12"/>
  <c r="Q19" i="12" s="1"/>
  <c r="B6" i="12"/>
  <c r="Q6" i="12" s="1"/>
  <c r="E5" i="12"/>
  <c r="B14" i="12"/>
  <c r="Q14" i="12" s="1"/>
  <c r="E14" i="12"/>
  <c r="B15" i="12"/>
  <c r="Q15" i="12" s="1"/>
  <c r="E15" i="12"/>
  <c r="B16" i="12"/>
  <c r="F16" i="12" s="1"/>
  <c r="E16" i="12"/>
  <c r="B17" i="12"/>
  <c r="Q17" i="12" s="1"/>
  <c r="E17" i="12"/>
  <c r="B18" i="12"/>
  <c r="Q18" i="12" s="1"/>
  <c r="E18" i="12"/>
  <c r="E19" i="12"/>
  <c r="B20" i="12"/>
  <c r="F20" i="12" s="1"/>
  <c r="E20" i="12"/>
  <c r="B21" i="12"/>
  <c r="R21" i="12" s="1"/>
  <c r="E21" i="12"/>
  <c r="B22" i="12"/>
  <c r="R22" i="12" s="1"/>
  <c r="E22" i="12"/>
  <c r="B23" i="12"/>
  <c r="F23" i="12" s="1"/>
  <c r="E23" i="12"/>
  <c r="B24" i="12"/>
  <c r="Q24" i="12" s="1"/>
  <c r="E24" i="12"/>
  <c r="B25" i="12"/>
  <c r="H25" i="12" s="1"/>
  <c r="E25" i="12"/>
  <c r="B26" i="12"/>
  <c r="Q26" i="12" s="1"/>
  <c r="E26" i="12"/>
  <c r="B27" i="12"/>
  <c r="F27" i="12" s="1"/>
  <c r="E27" i="12"/>
  <c r="B28" i="12"/>
  <c r="R28" i="12" s="1"/>
  <c r="E28" i="12"/>
  <c r="B29" i="12"/>
  <c r="Q29" i="12" s="1"/>
  <c r="E29" i="12"/>
  <c r="B30" i="12"/>
  <c r="Q30" i="12" s="1"/>
  <c r="E30" i="12"/>
  <c r="B31" i="12"/>
  <c r="G31" i="12" s="1"/>
  <c r="E31" i="12"/>
  <c r="B32" i="12"/>
  <c r="R32" i="12" s="1"/>
  <c r="E32" i="12"/>
  <c r="E13" i="12"/>
  <c r="B13" i="12"/>
  <c r="Q13" i="12" s="1"/>
  <c r="B8" i="12"/>
  <c r="Q8" i="12" s="1"/>
  <c r="E8" i="12"/>
  <c r="B9" i="12"/>
  <c r="Q9" i="12" s="1"/>
  <c r="E9" i="12"/>
  <c r="B10" i="12"/>
  <c r="F10" i="12" s="1"/>
  <c r="E10" i="12"/>
  <c r="B11" i="12"/>
  <c r="Q11" i="12" s="1"/>
  <c r="E11" i="12"/>
  <c r="B12" i="12"/>
  <c r="Q12" i="12" s="1"/>
  <c r="E12" i="12"/>
  <c r="E6" i="12"/>
  <c r="B7" i="12"/>
  <c r="F7" i="12" s="1"/>
  <c r="E7" i="12"/>
  <c r="B5" i="12"/>
  <c r="Q5" i="12" s="1"/>
  <c r="Q21" i="12"/>
  <c r="Q16" i="12"/>
  <c r="R16" i="12"/>
  <c r="R14" i="12"/>
  <c r="R7" i="12"/>
  <c r="G7" i="12"/>
  <c r="H18" i="12"/>
  <c r="G16" i="12"/>
  <c r="H14" i="12"/>
  <c r="K13" i="12"/>
  <c r="K14" i="12"/>
  <c r="K16" i="12"/>
  <c r="K17" i="12"/>
  <c r="R19" i="10"/>
  <c r="F18" i="10"/>
  <c r="H7" i="12"/>
  <c r="H16" i="12"/>
  <c r="H17" i="12"/>
  <c r="G13" i="12"/>
  <c r="F5" i="12"/>
  <c r="F6" i="12"/>
  <c r="F14" i="12"/>
  <c r="F17" i="12"/>
  <c r="F18" i="12"/>
  <c r="H15" i="12"/>
  <c r="G15" i="12"/>
  <c r="G18" i="12"/>
  <c r="G6" i="12"/>
  <c r="H6" i="12"/>
  <c r="H5" i="12"/>
  <c r="R6" i="12"/>
  <c r="R5" i="12"/>
  <c r="F20" i="10"/>
  <c r="G5" i="12" l="1"/>
  <c r="R18" i="12"/>
  <c r="F22" i="12"/>
  <c r="G14" i="12"/>
  <c r="K18" i="12"/>
  <c r="K29" i="12"/>
  <c r="K21" i="12"/>
  <c r="R16" i="10"/>
  <c r="G20" i="12"/>
  <c r="H24" i="12"/>
  <c r="F9" i="12"/>
  <c r="H11" i="12"/>
  <c r="F28" i="12"/>
  <c r="K24" i="12"/>
  <c r="G24" i="12"/>
  <c r="F24" i="12"/>
  <c r="H30" i="12"/>
  <c r="F32" i="12"/>
  <c r="R30" i="12"/>
  <c r="F30" i="12"/>
  <c r="G32" i="12"/>
  <c r="G28" i="12"/>
  <c r="H26" i="12"/>
  <c r="R20" i="12"/>
  <c r="G10" i="12"/>
  <c r="F26" i="12"/>
  <c r="H28" i="12"/>
  <c r="K26" i="12"/>
  <c r="K8" i="12"/>
  <c r="R26" i="12"/>
  <c r="G21" i="12"/>
  <c r="F21" i="12"/>
  <c r="K19" i="12"/>
  <c r="G30" i="12"/>
  <c r="R24" i="12"/>
  <c r="K25" i="12"/>
  <c r="H9" i="12"/>
  <c r="F25" i="12"/>
  <c r="F19" i="12"/>
  <c r="H19" i="12"/>
  <c r="G19" i="12"/>
  <c r="R19" i="12"/>
  <c r="H29" i="12"/>
  <c r="F29" i="12"/>
  <c r="F12" i="12"/>
  <c r="H31" i="12"/>
  <c r="H8" i="12"/>
  <c r="K32" i="12"/>
  <c r="K12" i="12"/>
  <c r="H21" i="12"/>
  <c r="R12" i="12"/>
  <c r="R27" i="12"/>
  <c r="R10" i="12"/>
  <c r="Q32" i="12"/>
  <c r="F8" i="12"/>
  <c r="H32" i="12"/>
  <c r="H12" i="12"/>
  <c r="K28" i="12"/>
  <c r="K10" i="12"/>
  <c r="H10" i="12"/>
  <c r="Q10" i="12"/>
  <c r="Q28" i="12"/>
  <c r="K30" i="12"/>
  <c r="G26" i="12"/>
  <c r="R8" i="12"/>
  <c r="G27" i="12"/>
  <c r="R23" i="12"/>
  <c r="R31" i="12"/>
  <c r="G9" i="12"/>
  <c r="R29" i="12"/>
  <c r="G11" i="12"/>
  <c r="K9" i="12"/>
  <c r="G8" i="12"/>
  <c r="G23" i="12"/>
  <c r="G12" i="12"/>
  <c r="Q22" i="12"/>
  <c r="R25" i="12"/>
  <c r="F13" i="12"/>
  <c r="H22" i="12"/>
  <c r="K20" i="12"/>
  <c r="G22" i="12"/>
  <c r="Q7" i="12"/>
  <c r="Q20" i="12"/>
  <c r="H27" i="12"/>
  <c r="H20" i="12"/>
  <c r="G25" i="12"/>
  <c r="K31" i="12"/>
  <c r="K27" i="12"/>
  <c r="K23" i="12"/>
  <c r="K15" i="12"/>
  <c r="K11" i="12"/>
  <c r="K7" i="12"/>
  <c r="G29" i="12"/>
  <c r="H13" i="12"/>
  <c r="R9" i="12"/>
  <c r="R11" i="12"/>
  <c r="R13" i="12"/>
  <c r="R15" i="12"/>
  <c r="R17" i="12"/>
  <c r="Q23" i="12"/>
  <c r="Q25" i="12"/>
  <c r="Q27" i="12"/>
  <c r="Q31" i="12"/>
  <c r="H23" i="12"/>
  <c r="F31" i="12"/>
  <c r="F15" i="12"/>
  <c r="F11" i="12"/>
  <c r="K22" i="12"/>
  <c r="K6" i="12"/>
  <c r="G17" i="12"/>
  <c r="AC7" i="12" l="1"/>
  <c r="AE7" i="12"/>
  <c r="AD4" i="12"/>
  <c r="AE8" i="12"/>
  <c r="AK2" i="12"/>
  <c r="AE6" i="12"/>
  <c r="AE4" i="12"/>
  <c r="AD5" i="12"/>
  <c r="AC6" i="12"/>
  <c r="AC4" i="12"/>
  <c r="AA14" i="12" s="1"/>
  <c r="AC5" i="12"/>
  <c r="AD9" i="12"/>
  <c r="AD6" i="12"/>
  <c r="AC8" i="12"/>
  <c r="AD8" i="12"/>
  <c r="AD7" i="12"/>
  <c r="AC9" i="12"/>
  <c r="AE5" i="12"/>
  <c r="AE9" i="12"/>
</calcChain>
</file>

<file path=xl/sharedStrings.xml><?xml version="1.0" encoding="utf-8"?>
<sst xmlns="http://schemas.openxmlformats.org/spreadsheetml/2006/main" count="173" uniqueCount="131">
  <si>
    <t>DNI/NIF</t>
  </si>
  <si>
    <t>APELLIDOS</t>
  </si>
  <si>
    <t>NOMBRE</t>
  </si>
  <si>
    <r>
      <t>FECHA</t>
    </r>
    <r>
      <rPr>
        <b/>
        <sz val="9.5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NAC.</t>
    </r>
  </si>
  <si>
    <t>C.P.</t>
  </si>
  <si>
    <t>LICENCIA</t>
  </si>
  <si>
    <t>BASICA</t>
  </si>
  <si>
    <t>PLUS</t>
  </si>
  <si>
    <t>A</t>
  </si>
  <si>
    <t>B</t>
  </si>
  <si>
    <t>Firma y sello del club</t>
  </si>
  <si>
    <t>FEDERACIÓN CANTABRA DE ESPELEOLOGÍA</t>
  </si>
  <si>
    <r>
      <t>B</t>
    </r>
    <r>
      <rPr>
        <b/>
        <vertAlign val="subscript"/>
        <sz val="9.5"/>
        <color indexed="8"/>
        <rFont val="Arial"/>
        <family val="2"/>
      </rPr>
      <t>1</t>
    </r>
  </si>
  <si>
    <t xml:space="preserve">LISTADO DE FEDERADOS </t>
  </si>
  <si>
    <t xml:space="preserve"> Fecha del informe</t>
  </si>
  <si>
    <t>D.N.I.</t>
  </si>
  <si>
    <t>Nombre</t>
  </si>
  <si>
    <t>Apellidos</t>
  </si>
  <si>
    <t>Tipo de licencia</t>
  </si>
  <si>
    <t>Entidad Deportiva</t>
  </si>
  <si>
    <t>Mayor</t>
  </si>
  <si>
    <t>Plus A</t>
  </si>
  <si>
    <t>Juvenil</t>
  </si>
  <si>
    <t>Plus B</t>
  </si>
  <si>
    <t xml:space="preserve"> Licencias expedidas desde </t>
  </si>
  <si>
    <t xml:space="preserve"> hasta </t>
  </si>
  <si>
    <t>FECHA:</t>
  </si>
  <si>
    <t>POBLACION:</t>
  </si>
  <si>
    <t>CLUB O ENTIDAD:</t>
  </si>
  <si>
    <t>DOMICILIO CLUB:</t>
  </si>
  <si>
    <t>Fecha Nacimiento</t>
  </si>
  <si>
    <t>Fecha Expedición</t>
  </si>
  <si>
    <t>Básica A</t>
  </si>
  <si>
    <t>Básica B</t>
  </si>
  <si>
    <t>Básica B1</t>
  </si>
  <si>
    <t>Plus B1</t>
  </si>
  <si>
    <t>Cuota de Club</t>
  </si>
  <si>
    <t>Licencias Básica B1</t>
  </si>
  <si>
    <t>Licencias Plus A</t>
  </si>
  <si>
    <t>Licencias Plus B</t>
  </si>
  <si>
    <t>Licencias Plus B1</t>
  </si>
  <si>
    <t>Licencias Básica A</t>
  </si>
  <si>
    <t>Licencias Básica B</t>
  </si>
  <si>
    <t>Infantil</t>
  </si>
  <si>
    <t>Enviar archivo y justificante del pago a la dirección</t>
  </si>
  <si>
    <t>licencias@espeleocantabria.net</t>
  </si>
  <si>
    <t>Desglose de mis licencias</t>
  </si>
  <si>
    <t>Total a Ingresar ……………….………</t>
  </si>
  <si>
    <t>Total con Cuota de Club ……….……</t>
  </si>
  <si>
    <t>Texto de errores</t>
  </si>
  <si>
    <t>Códigos de error</t>
  </si>
  <si>
    <t>Ingresar en LIBERBANK (Caja Cantabria)</t>
  </si>
  <si>
    <t>Edades</t>
  </si>
  <si>
    <t>G.E.S. del C.A. Tajahierro</t>
  </si>
  <si>
    <t>Speleo Club Cántabro</t>
  </si>
  <si>
    <t>Club de Espeleología La Cambera</t>
  </si>
  <si>
    <t>Grupo de Espeleología La Lastrilla</t>
  </si>
  <si>
    <t>Asociación Espeleo-Montaña Trasmiera</t>
  </si>
  <si>
    <t>Sociedad Espeleológica Lenar</t>
  </si>
  <si>
    <t>S. de Act. Espeleo Cantabria</t>
  </si>
  <si>
    <t>Club Montaña y Espeleología PROTEUS</t>
  </si>
  <si>
    <t>Grupo de Espeleología Pistruellos</t>
  </si>
  <si>
    <t>Asociación Deportiva Pico Tres Mares</t>
  </si>
  <si>
    <t>G.E. Deportes Espeleo</t>
  </si>
  <si>
    <t>Sociedad Espeleológica Burnía</t>
  </si>
  <si>
    <t>Asociación Espeleológica Ramaliega</t>
  </si>
  <si>
    <t>A.D. Espeleo y Montaña Colindres</t>
  </si>
  <si>
    <t>Listado de Grupos Cántabros</t>
  </si>
  <si>
    <t>C./ Rubio Nº2, 2º Izda.</t>
  </si>
  <si>
    <t>Santander</t>
  </si>
  <si>
    <t>Urb. Ría del Pas, 210</t>
  </si>
  <si>
    <t>Boo de Piélagos</t>
  </si>
  <si>
    <t>Colindres</t>
  </si>
  <si>
    <t>Ramales de la Victoria</t>
  </si>
  <si>
    <t>Barrio Villanueva, 134 A</t>
  </si>
  <si>
    <t>Valle de Villlaverde</t>
  </si>
  <si>
    <t>Maliaño</t>
  </si>
  <si>
    <t>Apartado de Correos Nº8</t>
  </si>
  <si>
    <t>Apartado de Correos Nº770</t>
  </si>
  <si>
    <t>Bº La Iglesia, Nº31</t>
  </si>
  <si>
    <t>C/ Dos de Mayo, Nº4, 4º A</t>
  </si>
  <si>
    <t>Los Corrales de Buelna</t>
  </si>
  <si>
    <t>C/ Rufino Ruiz Ceballos, Nº9, 7º C</t>
  </si>
  <si>
    <t>Barrio el Mazo, Nº14</t>
  </si>
  <si>
    <t>Apartado de Correos Nº55</t>
  </si>
  <si>
    <t>Castro Urdiales</t>
  </si>
  <si>
    <t>San Marrtín del Pino, Nº23 Portal 10, 1º Izda.</t>
  </si>
  <si>
    <t>Club Cántabro de Exploraciones Subterráneas</t>
  </si>
  <si>
    <t>Espeleo Club Ábrigu</t>
  </si>
  <si>
    <t>Santoña</t>
  </si>
  <si>
    <t>C/ General Dávila, Nº131, Nº3, 2º Izda.</t>
  </si>
  <si>
    <t>La Cavada</t>
  </si>
  <si>
    <t>Bº Real Sitio, Nº 5</t>
  </si>
  <si>
    <t>C./ Alameda, 4 Bajos</t>
  </si>
  <si>
    <t>C/ Heliodoro Fernández, Nº16, 2ª Planta Casa de los Maestros</t>
  </si>
  <si>
    <t>Colonia de Los Pinares, 7 Bajo B-7</t>
  </si>
  <si>
    <t>C./ Alday Nº1, 1º G</t>
  </si>
  <si>
    <t>Club Deportivo Lábarum</t>
  </si>
  <si>
    <t>Sexo (H/M)</t>
  </si>
  <si>
    <t>H</t>
  </si>
  <si>
    <t>M</t>
  </si>
  <si>
    <t>Margen de fecha</t>
  </si>
  <si>
    <t>LICENCIA ANTERIOR</t>
  </si>
  <si>
    <t>Categoría</t>
  </si>
  <si>
    <t>CATEGORIA</t>
  </si>
  <si>
    <t>Licencia Anterior</t>
  </si>
  <si>
    <t>MODALIDAD</t>
  </si>
  <si>
    <t>Licencia Nueva</t>
  </si>
  <si>
    <t>Tipo</t>
  </si>
  <si>
    <t>Pagó</t>
  </si>
  <si>
    <t>Paga</t>
  </si>
  <si>
    <t>Licencias de fin de semana</t>
  </si>
  <si>
    <r>
      <rPr>
        <b/>
        <i/>
        <sz val="11"/>
        <rFont val="Calibri"/>
        <family val="2"/>
        <scheme val="minor"/>
      </rPr>
      <t>Enviar el archivo con el nombre</t>
    </r>
    <r>
      <rPr>
        <b/>
        <i/>
        <sz val="12"/>
        <rFont val="Calibri"/>
        <family val="2"/>
        <scheme val="minor"/>
      </rPr>
      <t>:</t>
    </r>
    <r>
      <rPr>
        <b/>
        <sz val="12"/>
        <rFont val="Arial"/>
        <family val="2"/>
      </rPr>
      <t/>
    </r>
  </si>
  <si>
    <t>AMPLIACION_mi grupo_01 / 02 /…</t>
  </si>
  <si>
    <t>Seg. 1mes (Cursos registrados FCE)</t>
  </si>
  <si>
    <r>
      <t xml:space="preserve">A: España  </t>
    </r>
    <r>
      <rPr>
        <b/>
        <sz val="9.5"/>
        <rFont val="Times New Roman"/>
        <family val="1"/>
      </rPr>
      <t xml:space="preserve">                             </t>
    </r>
    <r>
      <rPr>
        <b/>
        <sz val="11"/>
        <rFont val="Times New Roman"/>
        <family val="1"/>
      </rPr>
      <t>B: Europa                               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: Todo el Mundo  </t>
    </r>
    <r>
      <rPr>
        <b/>
        <sz val="9.5"/>
        <rFont val="Times New Roman"/>
        <family val="1"/>
      </rPr>
      <t xml:space="preserve">       </t>
    </r>
  </si>
  <si>
    <t>Club Deportivo Cota Mínima Cantabria</t>
  </si>
  <si>
    <t>A.B.C. Deportiva Udías</t>
  </si>
  <si>
    <t>C/ Las Escuelas,Nº 16</t>
  </si>
  <si>
    <t>La Hayuela (Udías)</t>
  </si>
  <si>
    <t>ES58 2048 2015 6634 0003 1431</t>
  </si>
  <si>
    <t>Club Deportivo Ozono</t>
  </si>
  <si>
    <t>Solares</t>
  </si>
  <si>
    <t>Precio de las Licencias año 2020</t>
  </si>
  <si>
    <t>Ribamontán al Monte (Cubas)</t>
  </si>
  <si>
    <t>Avda. Oviedo nº 20 – Bloque K Bajo</t>
  </si>
  <si>
    <t>Bº Calseca, 3</t>
  </si>
  <si>
    <t>Ruesga</t>
  </si>
  <si>
    <t>G.E. Esparta</t>
  </si>
  <si>
    <t>Av Las Viñas 39 A, bloque 2, 1º F Dcha.  .</t>
  </si>
  <si>
    <t>Noja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</si>
</sst>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;@"/>
    <numFmt numFmtId="165" formatCode="0;\-0;;@"/>
    <numFmt numFmtId="166" formatCode="#,##0\ &quot;€&quot;"/>
    <numFmt numFmtId="167" formatCode="00000"/>
  </numFmts>
  <fonts count="45">
    <font>
      <sz val="10"/>
      <name val="Arial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Times New Roman"/>
      <family val="1"/>
    </font>
    <font>
      <b/>
      <sz val="9.5"/>
      <name val="Times New Roman"/>
      <family val="1"/>
    </font>
    <font>
      <b/>
      <vertAlign val="subscript"/>
      <sz val="9.5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6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color rgb="FFFF0000"/>
      <name val="Arial"/>
      <family val="2"/>
    </font>
    <font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rgb="FF333333"/>
      <name val="Verdana"/>
      <family val="2"/>
    </font>
    <font>
      <sz val="12"/>
      <color rgb="FF444444"/>
      <name val="Lato"/>
    </font>
    <font>
      <b/>
      <sz val="16"/>
      <color rgb="FFFF0000"/>
      <name val="Arial"/>
      <family val="2"/>
    </font>
    <font>
      <b/>
      <sz val="15"/>
      <color rgb="FFFF0000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27" fillId="0" borderId="0"/>
    <xf numFmtId="0" fontId="10" fillId="0" borderId="0"/>
  </cellStyleXfs>
  <cellXfs count="219">
    <xf numFmtId="0" fontId="0" fillId="0" borderId="0" xfId="0"/>
    <xf numFmtId="0" fontId="7" fillId="0" borderId="0" xfId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66" fontId="15" fillId="0" borderId="1" xfId="0" applyNumberFormat="1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0" borderId="1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4" fillId="0" borderId="0" xfId="0" applyFont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8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1" fontId="29" fillId="0" borderId="0" xfId="0" applyNumberFormat="1" applyFont="1" applyAlignment="1" applyProtection="1">
      <alignment horizontal="center" vertical="center"/>
    </xf>
    <xf numFmtId="1" fontId="29" fillId="0" borderId="0" xfId="0" applyNumberFormat="1" applyFont="1" applyBorder="1" applyAlignment="1" applyProtection="1">
      <alignment horizontal="center" vertical="center"/>
    </xf>
    <xf numFmtId="1" fontId="28" fillId="0" borderId="7" xfId="0" applyNumberFormat="1" applyFont="1" applyBorder="1" applyAlignment="1" applyProtection="1">
      <alignment horizontal="center" vertical="center" wrapText="1"/>
    </xf>
    <xf numFmtId="1" fontId="30" fillId="0" borderId="7" xfId="0" applyNumberFormat="1" applyFont="1" applyBorder="1" applyAlignment="1" applyProtection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4" fontId="7" fillId="4" borderId="8" xfId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indent="1"/>
    </xf>
    <xf numFmtId="0" fontId="8" fillId="0" borderId="7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9" fillId="0" borderId="18" xfId="0" applyFont="1" applyBorder="1" applyAlignment="1">
      <alignment horizontal="left" vertical="center" wrapText="1" indent="1"/>
    </xf>
    <xf numFmtId="14" fontId="9" fillId="0" borderId="1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 indent="1"/>
    </xf>
    <xf numFmtId="0" fontId="8" fillId="0" borderId="7" xfId="0" applyFont="1" applyBorder="1" applyAlignment="1" applyProtection="1">
      <alignment horizontal="center" vertical="center"/>
    </xf>
    <xf numFmtId="14" fontId="0" fillId="0" borderId="7" xfId="0" applyNumberFormat="1" applyBorder="1" applyProtection="1"/>
    <xf numFmtId="0" fontId="0" fillId="0" borderId="7" xfId="0" applyBorder="1" applyProtection="1"/>
    <xf numFmtId="0" fontId="14" fillId="2" borderId="9" xfId="1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vertical="center" wrapText="1"/>
    </xf>
    <xf numFmtId="0" fontId="23" fillId="0" borderId="11" xfId="0" applyFont="1" applyFill="1" applyBorder="1" applyAlignment="1" applyProtection="1">
      <alignment horizontal="left" vertical="center" wrapText="1" indent="1"/>
      <protection locked="0"/>
    </xf>
    <xf numFmtId="1" fontId="35" fillId="0" borderId="7" xfId="0" applyNumberFormat="1" applyFont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14" fontId="14" fillId="0" borderId="38" xfId="1" applyNumberFormat="1" applyFont="1" applyBorder="1" applyAlignment="1">
      <alignment vertical="center" wrapText="1"/>
    </xf>
    <xf numFmtId="0" fontId="14" fillId="0" borderId="38" xfId="1" applyNumberFormat="1" applyFont="1" applyBorder="1" applyAlignment="1">
      <alignment vertical="center" wrapText="1"/>
    </xf>
    <xf numFmtId="0" fontId="37" fillId="5" borderId="9" xfId="0" applyFont="1" applyFill="1" applyBorder="1" applyAlignment="1" applyProtection="1">
      <alignment horizontal="center" vertical="center" wrapText="1"/>
    </xf>
    <xf numFmtId="0" fontId="38" fillId="0" borderId="0" xfId="0" applyFont="1"/>
    <xf numFmtId="0" fontId="39" fillId="0" borderId="0" xfId="0" applyFont="1"/>
    <xf numFmtId="0" fontId="7" fillId="0" borderId="0" xfId="1" applyNumberFormat="1" applyFont="1" applyBorder="1" applyAlignment="1">
      <alignment vertical="center"/>
    </xf>
    <xf numFmtId="0" fontId="9" fillId="0" borderId="21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left" vertical="center" wrapText="1" indent="1"/>
      <protection locked="0"/>
    </xf>
    <xf numFmtId="49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left" vertical="center" wrapText="1" inden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textRotation="45"/>
    </xf>
    <xf numFmtId="0" fontId="40" fillId="0" borderId="0" xfId="0" applyFont="1" applyBorder="1" applyAlignment="1" applyProtection="1">
      <alignment vertical="center" wrapText="1"/>
    </xf>
    <xf numFmtId="14" fontId="23" fillId="0" borderId="31" xfId="3" applyNumberFormat="1" applyFont="1" applyFill="1" applyBorder="1" applyAlignment="1" applyProtection="1">
      <alignment horizontal="center" vertical="center" wrapText="1"/>
      <protection locked="0"/>
    </xf>
    <xf numFmtId="14" fontId="23" fillId="0" borderId="14" xfId="3" applyNumberFormat="1" applyFont="1" applyFill="1" applyBorder="1" applyAlignment="1" applyProtection="1">
      <alignment horizontal="center" vertical="center" wrapText="1"/>
      <protection locked="0"/>
    </xf>
    <xf numFmtId="14" fontId="23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6" fontId="15" fillId="6" borderId="4" xfId="0" applyNumberFormat="1" applyFont="1" applyFill="1" applyBorder="1" applyAlignment="1">
      <alignment horizontal="left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6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left" vertical="center" indent="1"/>
    </xf>
    <xf numFmtId="0" fontId="0" fillId="0" borderId="7" xfId="0" applyFont="1" applyBorder="1" applyAlignment="1" applyProtection="1">
      <alignment horizontal="left" vertical="center" indent="1"/>
    </xf>
    <xf numFmtId="0" fontId="29" fillId="0" borderId="0" xfId="0" applyFont="1" applyAlignment="1" applyProtection="1">
      <alignment horizontal="center"/>
    </xf>
    <xf numFmtId="0" fontId="32" fillId="0" borderId="7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indent="2"/>
    </xf>
    <xf numFmtId="0" fontId="11" fillId="0" borderId="3" xfId="0" applyFont="1" applyBorder="1" applyAlignment="1" applyProtection="1">
      <alignment horizontal="left" vertical="center" indent="2"/>
    </xf>
    <xf numFmtId="0" fontId="11" fillId="0" borderId="4" xfId="0" applyFont="1" applyBorder="1" applyAlignment="1" applyProtection="1">
      <alignment horizontal="left" vertical="center" indent="2"/>
    </xf>
    <xf numFmtId="0" fontId="24" fillId="0" borderId="7" xfId="0" applyFont="1" applyBorder="1" applyAlignment="1" applyProtection="1">
      <alignment horizontal="left" vertical="center" wrapText="1" inden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3" fillId="0" borderId="7" xfId="0" applyFont="1" applyBorder="1" applyAlignment="1" applyProtection="1">
      <alignment horizontal="left" vertical="center" wrapText="1" indent="1"/>
      <protection locked="0"/>
    </xf>
    <xf numFmtId="0" fontId="24" fillId="0" borderId="9" xfId="0" applyFont="1" applyBorder="1" applyAlignment="1" applyProtection="1">
      <alignment horizontal="left" vertical="center" wrapText="1" indent="1"/>
      <protection locked="0"/>
    </xf>
    <xf numFmtId="164" fontId="22" fillId="0" borderId="0" xfId="0" applyNumberFormat="1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left" vertical="center" wrapText="1" indent="1"/>
      <protection locked="0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left" vertical="center" wrapText="1" indent="1"/>
      <protection locked="0"/>
    </xf>
    <xf numFmtId="0" fontId="5" fillId="0" borderId="26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/>
      <protection locked="0"/>
    </xf>
    <xf numFmtId="0" fontId="22" fillId="0" borderId="27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</xf>
    <xf numFmtId="0" fontId="22" fillId="0" borderId="5" xfId="0" applyFont="1" applyBorder="1" applyAlignment="1" applyProtection="1">
      <alignment horizontal="left"/>
    </xf>
    <xf numFmtId="0" fontId="23" fillId="0" borderId="11" xfId="0" applyFont="1" applyFill="1" applyBorder="1" applyAlignment="1" applyProtection="1">
      <alignment horizontal="left" vertical="center" wrapText="1" indent="1"/>
      <protection locked="0"/>
    </xf>
    <xf numFmtId="165" fontId="33" fillId="0" borderId="30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Alignment="1" applyProtection="1">
      <alignment horizontal="center" vertical="center"/>
      <protection hidden="1"/>
    </xf>
    <xf numFmtId="0" fontId="41" fillId="0" borderId="16" xfId="0" applyFont="1" applyBorder="1" applyAlignment="1" applyProtection="1">
      <alignment horizontal="center" vertical="center" wrapText="1"/>
    </xf>
    <xf numFmtId="164" fontId="34" fillId="0" borderId="0" xfId="0" applyNumberFormat="1" applyFont="1" applyBorder="1" applyAlignment="1" applyProtection="1">
      <alignment horizontal="center" vertical="center"/>
    </xf>
    <xf numFmtId="164" fontId="34" fillId="0" borderId="5" xfId="0" applyNumberFormat="1" applyFont="1" applyBorder="1" applyAlignment="1" applyProtection="1">
      <alignment horizontal="center" vertical="center"/>
    </xf>
    <xf numFmtId="167" fontId="22" fillId="0" borderId="0" xfId="0" applyNumberFormat="1" applyFont="1" applyBorder="1" applyAlignment="1" applyProtection="1">
      <alignment horizontal="left"/>
    </xf>
    <xf numFmtId="0" fontId="14" fillId="2" borderId="37" xfId="1" applyNumberFormat="1" applyFont="1" applyFill="1" applyBorder="1" applyAlignment="1">
      <alignment horizontal="center" vertical="center" wrapText="1"/>
    </xf>
    <xf numFmtId="0" fontId="14" fillId="2" borderId="38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 indent="1"/>
    </xf>
    <xf numFmtId="0" fontId="9" fillId="0" borderId="18" xfId="0" applyNumberFormat="1" applyFont="1" applyFill="1" applyBorder="1" applyAlignment="1">
      <alignment horizontal="left" vertical="center" indent="1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14" fontId="14" fillId="0" borderId="11" xfId="1" applyNumberFormat="1" applyFont="1" applyBorder="1" applyAlignment="1">
      <alignment horizontal="center" vertical="center" wrapText="1"/>
    </xf>
    <xf numFmtId="0" fontId="14" fillId="2" borderId="11" xfId="1" applyNumberFormat="1" applyFont="1" applyFill="1" applyBorder="1" applyAlignment="1">
      <alignment horizontal="center" vertical="center" wrapText="1"/>
    </xf>
    <xf numFmtId="0" fontId="14" fillId="2" borderId="29" xfId="1" applyNumberFormat="1" applyFont="1" applyFill="1" applyBorder="1" applyAlignment="1">
      <alignment horizontal="center" vertical="center" wrapText="1"/>
    </xf>
    <xf numFmtId="0" fontId="14" fillId="2" borderId="9" xfId="1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9" xfId="1" applyNumberFormat="1" applyFont="1" applyFill="1" applyBorder="1" applyAlignment="1">
      <alignment horizontal="center" vertical="center" wrapText="1"/>
    </xf>
    <xf numFmtId="0" fontId="14" fillId="2" borderId="21" xfId="1" applyNumberFormat="1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right" vertical="center"/>
    </xf>
    <xf numFmtId="0" fontId="16" fillId="6" borderId="24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left" vertical="center" wrapText="1" indent="1"/>
    </xf>
    <xf numFmtId="0" fontId="44" fillId="0" borderId="2" xfId="0" applyFont="1" applyBorder="1" applyAlignment="1">
      <alignment horizontal="center" vertical="top"/>
    </xf>
    <xf numFmtId="0" fontId="44" fillId="0" borderId="3" xfId="0" applyFont="1" applyBorder="1" applyAlignment="1">
      <alignment horizontal="center" vertical="top"/>
    </xf>
    <xf numFmtId="0" fontId="44" fillId="0" borderId="4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Hoja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38100</xdr:colOff>
      <xdr:row>12</xdr:row>
      <xdr:rowOff>95250</xdr:rowOff>
    </xdr:from>
    <xdr:to>
      <xdr:col>27</xdr:col>
      <xdr:colOff>28575</xdr:colOff>
      <xdr:row>19</xdr:row>
      <xdr:rowOff>57150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047875"/>
          <a:ext cx="1114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257175</xdr:colOff>
      <xdr:row>0</xdr:row>
      <xdr:rowOff>0</xdr:rowOff>
    </xdr:from>
    <xdr:to>
      <xdr:col>17</xdr:col>
      <xdr:colOff>0</xdr:colOff>
      <xdr:row>10</xdr:row>
      <xdr:rowOff>9525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3148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57150</xdr:colOff>
      <xdr:row>0</xdr:row>
      <xdr:rowOff>0</xdr:rowOff>
    </xdr:from>
    <xdr:to>
      <xdr:col>2</xdr:col>
      <xdr:colOff>228600</xdr:colOff>
      <xdr:row>9</xdr:row>
      <xdr:rowOff>114300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95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1</xdr:row>
      <xdr:rowOff>9525</xdr:rowOff>
    </xdr:from>
    <xdr:to>
      <xdr:col>6</xdr:col>
      <xdr:colOff>190500</xdr:colOff>
      <xdr:row>4</xdr:row>
      <xdr:rowOff>133350</xdr:rowOff>
    </xdr:to>
    <xdr:pic>
      <xdr:nvPicPr>
        <xdr:cNvPr id="1029" name="2 Imagen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145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34</xdr:row>
      <xdr:rowOff>66675</xdr:rowOff>
    </xdr:from>
    <xdr:to>
      <xdr:col>15</xdr:col>
      <xdr:colOff>180974</xdr:colOff>
      <xdr:row>36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648450"/>
          <a:ext cx="97345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/>
            <a:t>CATEGORIAS DE LICENCIAS</a:t>
          </a:r>
          <a:r>
            <a:rPr lang="es-ES" sz="900" b="1" baseline="0"/>
            <a:t> (Se pondrán las siguientes abreviaturas):</a:t>
          </a:r>
        </a:p>
        <a:p>
          <a:pPr algn="ctr"/>
          <a:r>
            <a:rPr lang="es-ES" sz="800" b="0" baseline="0"/>
            <a:t>INF = INFANTILES (hasta 13 años)      JUV = JUVENILES (de 14 a 17 años)      MAY = MAYORES (de 18 en adelante)</a:t>
          </a:r>
          <a:endParaRPr lang="es-ES" sz="800" b="0"/>
        </a:p>
      </xdr:txBody>
    </xdr:sp>
    <xdr:clientData/>
  </xdr:twoCellAnchor>
  <xdr:oneCellAnchor>
    <xdr:from>
      <xdr:col>2</xdr:col>
      <xdr:colOff>514351</xdr:colOff>
      <xdr:row>5</xdr:row>
      <xdr:rowOff>109376</xdr:rowOff>
    </xdr:from>
    <xdr:ext cx="2924174" cy="682238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8351" y="919001"/>
          <a:ext cx="2924174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ES" sz="2000" b="1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Ampliación licencias Año 2020</a:t>
          </a:r>
        </a:p>
      </xdr:txBody>
    </xdr:sp>
    <xdr:clientData/>
  </xdr:oneCellAnchor>
  <xdr:twoCellAnchor>
    <xdr:from>
      <xdr:col>10</xdr:col>
      <xdr:colOff>28575</xdr:colOff>
      <xdr:row>0</xdr:row>
      <xdr:rowOff>66675</xdr:rowOff>
    </xdr:from>
    <xdr:to>
      <xdr:col>15</xdr:col>
      <xdr:colOff>161925</xdr:colOff>
      <xdr:row>2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15250" y="66675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bg1">
                  <a:lumMod val="85000"/>
                </a:schemeClr>
              </a:solidFill>
            </a:rPr>
            <a:t>A-00/17</a:t>
          </a:r>
        </a:p>
      </xdr:txBody>
    </xdr:sp>
    <xdr:clientData/>
  </xdr:twoCellAnchor>
  <xdr:twoCellAnchor>
    <xdr:from>
      <xdr:col>10</xdr:col>
      <xdr:colOff>28575</xdr:colOff>
      <xdr:row>5</xdr:row>
      <xdr:rowOff>47625</xdr:rowOff>
    </xdr:from>
    <xdr:to>
      <xdr:col>15</xdr:col>
      <xdr:colOff>161925</xdr:colOff>
      <xdr:row>7</xdr:row>
      <xdr:rowOff>104775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15250" y="857250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="1">
              <a:solidFill>
                <a:schemeClr val="bg1">
                  <a:lumMod val="85000"/>
                </a:schemeClr>
              </a:solidFill>
            </a:rPr>
            <a:t>Fecha: 01-01-2017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4:AB125"/>
  <sheetViews>
    <sheetView showGridLines="0" tabSelected="1" zoomScale="95" zoomScaleNormal="95" zoomScalePageLayoutView="95" workbookViewId="0">
      <selection activeCell="C26" sqref="C26"/>
    </sheetView>
  </sheetViews>
  <sheetFormatPr baseColWidth="10" defaultRowHeight="13"/>
  <cols>
    <col min="1" max="2" width="10.83203125" style="30"/>
    <col min="3" max="4" width="8.6640625" style="29" customWidth="1"/>
    <col min="5" max="5" width="7.6640625" style="30" customWidth="1"/>
    <col min="6" max="6" width="13.33203125" style="30" customWidth="1"/>
    <col min="7" max="7" width="13.33203125" style="31" customWidth="1"/>
    <col min="8" max="8" width="9.33203125" style="29" customWidth="1"/>
    <col min="9" max="9" width="15.6640625" style="29" customWidth="1"/>
    <col min="10" max="10" width="15.6640625" style="30" customWidth="1"/>
    <col min="11" max="16" width="2.6640625" style="30" customWidth="1"/>
    <col min="17" max="17" width="11.5" style="30" customWidth="1"/>
    <col min="18" max="18" width="11.5" style="30" hidden="1" customWidth="1"/>
    <col min="19" max="19" width="12.33203125" style="30" hidden="1" customWidth="1"/>
    <col min="20" max="21" width="11.5" style="30" hidden="1" customWidth="1"/>
    <col min="22" max="22" width="14" style="48" hidden="1" customWidth="1"/>
    <col min="23" max="23" width="11.5" style="30" hidden="1" customWidth="1"/>
    <col min="24" max="24" width="50.6640625" style="30" hidden="1" customWidth="1"/>
    <col min="25" max="25" width="40.83203125" style="30" hidden="1" customWidth="1"/>
    <col min="26" max="26" width="7.6640625" style="29" hidden="1" customWidth="1"/>
    <col min="27" max="27" width="27.6640625" style="30" hidden="1" customWidth="1"/>
    <col min="28" max="16384" width="10.83203125" style="30"/>
  </cols>
  <sheetData>
    <row r="4" spans="3:22">
      <c r="S4" s="55" t="s">
        <v>101</v>
      </c>
      <c r="V4" s="48" t="s">
        <v>103</v>
      </c>
    </row>
    <row r="5" spans="3:22" ht="14">
      <c r="S5" s="84">
        <f ca="1">TODAY()</f>
        <v>43873</v>
      </c>
      <c r="V5" s="89" t="s">
        <v>20</v>
      </c>
    </row>
    <row r="6" spans="3:22" ht="14">
      <c r="S6" s="84">
        <f ca="1">S5-D15</f>
        <v>43873</v>
      </c>
      <c r="V6" s="89" t="s">
        <v>22</v>
      </c>
    </row>
    <row r="7" spans="3:22" ht="12.75" customHeight="1">
      <c r="F7" s="87"/>
      <c r="G7" s="87"/>
      <c r="H7" s="87"/>
      <c r="I7" s="87"/>
      <c r="S7" s="85">
        <f ca="1">IF((S6&gt;15),1,"")</f>
        <v>1</v>
      </c>
      <c r="V7" s="89" t="s">
        <v>43</v>
      </c>
    </row>
    <row r="8" spans="3:22" ht="12.75" customHeight="1">
      <c r="F8" s="87"/>
      <c r="G8" s="87"/>
      <c r="H8" s="87"/>
      <c r="I8" s="87"/>
      <c r="S8" s="85">
        <f>IF((C26=""),0,1)</f>
        <v>0</v>
      </c>
    </row>
    <row r="9" spans="3:22" ht="12.75" customHeight="1">
      <c r="F9" s="87"/>
      <c r="G9" s="87"/>
      <c r="H9" s="87"/>
      <c r="I9" s="87"/>
      <c r="V9" s="48" t="s">
        <v>18</v>
      </c>
    </row>
    <row r="10" spans="3:22" ht="12.75" customHeight="1">
      <c r="F10" s="87"/>
      <c r="G10" s="87"/>
      <c r="H10" s="87"/>
      <c r="I10" s="87"/>
      <c r="S10" s="55" t="s">
        <v>98</v>
      </c>
      <c r="V10" s="89" t="s">
        <v>32</v>
      </c>
    </row>
    <row r="11" spans="3:22" ht="15" thickBot="1">
      <c r="S11" s="83" t="s">
        <v>99</v>
      </c>
      <c r="V11" s="89" t="s">
        <v>33</v>
      </c>
    </row>
    <row r="12" spans="3:22" ht="12.75" customHeight="1">
      <c r="C12" s="153" t="s">
        <v>28</v>
      </c>
      <c r="D12" s="154"/>
      <c r="E12" s="157"/>
      <c r="F12" s="157"/>
      <c r="G12" s="157"/>
      <c r="H12" s="157"/>
      <c r="I12" s="158"/>
      <c r="J12" s="164" t="str">
        <f ca="1">IF(AND(S7=1,S8=1),"Actualiza la fecha de la Cabecera","")</f>
        <v/>
      </c>
      <c r="K12" s="107"/>
      <c r="S12" s="83" t="s">
        <v>100</v>
      </c>
      <c r="V12" s="89" t="s">
        <v>34</v>
      </c>
    </row>
    <row r="13" spans="3:22" ht="12.75" customHeight="1">
      <c r="C13" s="155" t="s">
        <v>29</v>
      </c>
      <c r="D13" s="156"/>
      <c r="E13" s="159" t="str">
        <f>IF(E12="","",LOOKUP(E12,X26:X45,Y26:Y45))</f>
        <v/>
      </c>
      <c r="F13" s="159"/>
      <c r="G13" s="159"/>
      <c r="H13" s="159"/>
      <c r="I13" s="160"/>
      <c r="J13" s="164"/>
      <c r="K13" s="107"/>
      <c r="V13" s="89" t="s">
        <v>21</v>
      </c>
    </row>
    <row r="14" spans="3:22" ht="12.75" customHeight="1">
      <c r="C14" s="32" t="s">
        <v>4</v>
      </c>
      <c r="D14" s="167" t="str">
        <f>IF(E12="","",LOOKUP(E12,X26:X45,Z26:Z45))</f>
        <v/>
      </c>
      <c r="E14" s="167"/>
      <c r="F14" s="33" t="s">
        <v>27</v>
      </c>
      <c r="G14" s="159" t="str">
        <f>IF(E12="","",LOOKUP(E12,X26:X45,AA26:AA45))</f>
        <v/>
      </c>
      <c r="H14" s="159"/>
      <c r="I14" s="160"/>
      <c r="J14" s="164"/>
      <c r="K14" s="107"/>
      <c r="R14" s="125" t="s">
        <v>49</v>
      </c>
      <c r="S14" s="125"/>
      <c r="T14" s="125"/>
      <c r="V14" s="89" t="s">
        <v>23</v>
      </c>
    </row>
    <row r="15" spans="3:22" ht="12.75" customHeight="1">
      <c r="C15" s="32" t="s">
        <v>26</v>
      </c>
      <c r="D15" s="146"/>
      <c r="E15" s="146"/>
      <c r="F15" s="146"/>
      <c r="G15" s="165"/>
      <c r="H15" s="165"/>
      <c r="I15" s="166"/>
      <c r="J15" s="164"/>
      <c r="K15" s="107"/>
      <c r="V15" s="89" t="s">
        <v>35</v>
      </c>
    </row>
    <row r="16" spans="3:22" ht="4" customHeight="1">
      <c r="C16" s="34"/>
      <c r="D16" s="2"/>
      <c r="E16" s="35"/>
      <c r="F16" s="35"/>
      <c r="G16" s="36"/>
      <c r="H16" s="2"/>
      <c r="I16" s="3"/>
      <c r="J16" s="164"/>
      <c r="K16" s="107"/>
      <c r="R16" s="126" t="str">
        <f>IF(SUM(R26:R64)="","",IF(SUM(R26:R64)&gt;=1,"Introduce una sola opción",""))</f>
        <v/>
      </c>
      <c r="S16" s="126"/>
      <c r="T16" s="126"/>
    </row>
    <row r="17" spans="3:28" ht="18" customHeight="1" thickBot="1">
      <c r="C17" s="135" t="s">
        <v>115</v>
      </c>
      <c r="D17" s="136"/>
      <c r="E17" s="136"/>
      <c r="F17" s="136"/>
      <c r="G17" s="136"/>
      <c r="H17" s="136"/>
      <c r="I17" s="137"/>
      <c r="J17" s="164"/>
      <c r="K17" s="107"/>
      <c r="R17" s="126"/>
      <c r="S17" s="126"/>
      <c r="T17" s="126"/>
    </row>
    <row r="18" spans="3:28" ht="21.5" customHeight="1">
      <c r="F18" s="162" t="str">
        <f>IF(OR(E12="",E13="",D14="",G14="",D15=""),"Termina de rellenar la Cabecera","")</f>
        <v>Termina de rellenar la Cabecera</v>
      </c>
      <c r="G18" s="162"/>
      <c r="H18" s="162"/>
      <c r="I18" s="162"/>
      <c r="J18" s="107"/>
      <c r="K18" s="107"/>
      <c r="R18" s="126" t="str">
        <f>IF(SUM(S26:S64)="","",IF(SUM(S26:S64)&gt;=1,"Has marcado varias opciones",""))</f>
        <v/>
      </c>
      <c r="S18" s="126"/>
      <c r="T18" s="126"/>
    </row>
    <row r="19" spans="3:28" ht="12.75" customHeight="1">
      <c r="F19" s="163"/>
      <c r="G19" s="163"/>
      <c r="H19" s="163"/>
      <c r="I19" s="163"/>
      <c r="J19" s="106"/>
      <c r="K19" s="106"/>
      <c r="R19" s="126" t="str">
        <f>IF(SUM(T26:T64)="","",IF(SUM(T26:T64)&lt;&gt;0,"Introduce la Fecha de Nacimiento",""))</f>
        <v/>
      </c>
      <c r="S19" s="126"/>
      <c r="T19" s="126"/>
    </row>
    <row r="20" spans="3:28" ht="12.75" customHeight="1">
      <c r="F20" s="163" t="str">
        <f ca="1">IF(ISBLANK(C26),"",IF(CELL("contenido",R16)&lt;&gt;"",CELL("contenido",R16),CELL("contenido",R18)))</f>
        <v/>
      </c>
      <c r="G20" s="163"/>
      <c r="H20" s="163"/>
      <c r="I20" s="163"/>
      <c r="J20" s="106"/>
      <c r="K20" s="106"/>
      <c r="R20" s="126"/>
      <c r="S20" s="126"/>
      <c r="T20" s="126"/>
    </row>
    <row r="21" spans="3:28" ht="12.75" customHeight="1">
      <c r="F21" s="163"/>
      <c r="G21" s="163"/>
      <c r="H21" s="163"/>
      <c r="I21" s="163"/>
      <c r="J21" s="91"/>
      <c r="K21" s="91"/>
      <c r="L21" s="91"/>
      <c r="M21" s="91"/>
      <c r="N21" s="91"/>
      <c r="O21" s="127" t="s">
        <v>10</v>
      </c>
      <c r="P21" s="127"/>
      <c r="Q21" s="12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3:28" ht="13.5" customHeight="1" thickBot="1">
      <c r="R22" s="43"/>
      <c r="S22" s="43"/>
    </row>
    <row r="23" spans="3:28" ht="13.5" customHeight="1" thickBot="1">
      <c r="C23" s="139" t="s">
        <v>0</v>
      </c>
      <c r="D23" s="148" t="s">
        <v>2</v>
      </c>
      <c r="E23" s="149"/>
      <c r="F23" s="128" t="s">
        <v>1</v>
      </c>
      <c r="G23" s="129"/>
      <c r="H23" s="139" t="s">
        <v>3</v>
      </c>
      <c r="I23" s="128" t="s">
        <v>102</v>
      </c>
      <c r="J23" s="129"/>
      <c r="K23" s="132" t="s">
        <v>5</v>
      </c>
      <c r="L23" s="133"/>
      <c r="M23" s="133"/>
      <c r="N23" s="133"/>
      <c r="O23" s="133"/>
      <c r="P23" s="134"/>
      <c r="R23" s="43"/>
      <c r="S23" s="43"/>
    </row>
    <row r="24" spans="3:28" ht="14" thickBot="1">
      <c r="C24" s="140"/>
      <c r="D24" s="150"/>
      <c r="E24" s="151"/>
      <c r="F24" s="141"/>
      <c r="G24" s="142"/>
      <c r="H24" s="140"/>
      <c r="I24" s="130"/>
      <c r="J24" s="131"/>
      <c r="K24" s="132" t="s">
        <v>6</v>
      </c>
      <c r="L24" s="133"/>
      <c r="M24" s="134"/>
      <c r="N24" s="132" t="s">
        <v>7</v>
      </c>
      <c r="O24" s="133"/>
      <c r="P24" s="134"/>
      <c r="R24" s="125" t="s">
        <v>50</v>
      </c>
      <c r="S24" s="125"/>
      <c r="T24" s="125"/>
      <c r="V24" s="48" t="s">
        <v>52</v>
      </c>
      <c r="X24" s="55" t="s">
        <v>67</v>
      </c>
    </row>
    <row r="25" spans="3:28" s="37" customFormat="1" ht="21" customHeight="1" thickBot="1">
      <c r="C25" s="140"/>
      <c r="D25" s="150"/>
      <c r="E25" s="151"/>
      <c r="F25" s="141"/>
      <c r="G25" s="142"/>
      <c r="H25" s="140"/>
      <c r="I25" s="90" t="s">
        <v>104</v>
      </c>
      <c r="J25" s="99" t="s">
        <v>106</v>
      </c>
      <c r="K25" s="105" t="s">
        <v>8</v>
      </c>
      <c r="L25" s="40" t="s">
        <v>9</v>
      </c>
      <c r="M25" s="40" t="s">
        <v>12</v>
      </c>
      <c r="N25" s="40" t="s">
        <v>8</v>
      </c>
      <c r="O25" s="40" t="s">
        <v>9</v>
      </c>
      <c r="P25" s="40" t="s">
        <v>12</v>
      </c>
      <c r="Q25" s="31"/>
      <c r="V25" s="48"/>
      <c r="Z25" s="76"/>
    </row>
    <row r="26" spans="3:28" s="37" customFormat="1" ht="21" customHeight="1">
      <c r="C26" s="101"/>
      <c r="D26" s="161"/>
      <c r="E26" s="161"/>
      <c r="F26" s="161"/>
      <c r="G26" s="161"/>
      <c r="H26" s="108"/>
      <c r="I26" s="88"/>
      <c r="J26" s="88"/>
      <c r="K26" s="111"/>
      <c r="L26" s="58"/>
      <c r="M26" s="58"/>
      <c r="N26" s="58"/>
      <c r="O26" s="58"/>
      <c r="P26" s="59"/>
      <c r="R26" s="45" t="str">
        <f t="shared" ref="R26:R33" si="0">IF(C26="","",IF(COUNTA(K26:P26)=0,1,""))</f>
        <v/>
      </c>
      <c r="S26" s="45" t="str">
        <f t="shared" ref="S26:S33" si="1">IF(C26="","",IF(COUNTA(K26:P26)&gt;1,1,""))</f>
        <v/>
      </c>
      <c r="T26" s="45" t="str">
        <f t="shared" ref="T26:T33" si="2">IF(OR(ISBLANK(C26),ISBLANK(D26),ISBLANK(F26)),"",IF(ISBLANK(H26),1,""))</f>
        <v/>
      </c>
      <c r="U26" s="44"/>
      <c r="V26" s="50" t="str">
        <f>IF((H26=""),"",DATEDIF(H26,D15,"Y"))</f>
        <v/>
      </c>
      <c r="X26" s="82" t="s">
        <v>117</v>
      </c>
      <c r="Y26" s="75" t="s">
        <v>118</v>
      </c>
      <c r="Z26" s="77">
        <v>39507</v>
      </c>
      <c r="AA26" s="75" t="s">
        <v>119</v>
      </c>
    </row>
    <row r="27" spans="3:28" s="37" customFormat="1" ht="21" customHeight="1">
      <c r="C27" s="56"/>
      <c r="D27" s="138"/>
      <c r="E27" s="138"/>
      <c r="F27" s="138"/>
      <c r="G27" s="138"/>
      <c r="H27" s="109"/>
      <c r="I27" s="100"/>
      <c r="J27" s="100"/>
      <c r="K27" s="112"/>
      <c r="L27" s="60"/>
      <c r="M27" s="60"/>
      <c r="N27" s="60"/>
      <c r="O27" s="60"/>
      <c r="P27" s="61"/>
      <c r="R27" s="45" t="str">
        <f t="shared" si="0"/>
        <v/>
      </c>
      <c r="S27" s="45" t="str">
        <f t="shared" si="1"/>
        <v/>
      </c>
      <c r="T27" s="45" t="str">
        <f t="shared" si="2"/>
        <v/>
      </c>
      <c r="U27" s="43"/>
      <c r="V27" s="50" t="str">
        <f>IF((H27=""),"",DATEDIF(H27,D15,"Y"))</f>
        <v/>
      </c>
      <c r="X27" s="82" t="s">
        <v>66</v>
      </c>
      <c r="Y27" s="75" t="s">
        <v>94</v>
      </c>
      <c r="Z27" s="77">
        <v>39750</v>
      </c>
      <c r="AA27" s="74" t="s">
        <v>72</v>
      </c>
    </row>
    <row r="28" spans="3:28" s="37" customFormat="1" ht="21" customHeight="1">
      <c r="C28" s="56"/>
      <c r="D28" s="138"/>
      <c r="E28" s="138"/>
      <c r="F28" s="138"/>
      <c r="G28" s="138"/>
      <c r="H28" s="109"/>
      <c r="I28" s="100"/>
      <c r="J28" s="100"/>
      <c r="K28" s="113"/>
      <c r="L28" s="62"/>
      <c r="M28" s="62"/>
      <c r="N28" s="62"/>
      <c r="O28" s="62"/>
      <c r="P28" s="63"/>
      <c r="R28" s="45" t="str">
        <f t="shared" si="0"/>
        <v/>
      </c>
      <c r="S28" s="45" t="str">
        <f t="shared" si="1"/>
        <v/>
      </c>
      <c r="T28" s="45" t="str">
        <f t="shared" si="2"/>
        <v/>
      </c>
      <c r="U28" s="43"/>
      <c r="V28" s="50" t="str">
        <f>IF((H28=""),"",DATEDIF(H28,D15,"Y"))</f>
        <v/>
      </c>
      <c r="X28" s="82" t="s">
        <v>62</v>
      </c>
      <c r="Y28" s="75" t="s">
        <v>78</v>
      </c>
      <c r="Z28" s="77">
        <v>39080</v>
      </c>
      <c r="AA28" s="74" t="s">
        <v>69</v>
      </c>
    </row>
    <row r="29" spans="3:28" s="37" customFormat="1" ht="21" customHeight="1">
      <c r="C29" s="56"/>
      <c r="D29" s="138"/>
      <c r="E29" s="138"/>
      <c r="F29" s="138"/>
      <c r="G29" s="138"/>
      <c r="H29" s="109"/>
      <c r="I29" s="100"/>
      <c r="J29" s="100"/>
      <c r="K29" s="112"/>
      <c r="L29" s="60"/>
      <c r="M29" s="60"/>
      <c r="N29" s="60"/>
      <c r="O29" s="60"/>
      <c r="P29" s="61"/>
      <c r="R29" s="45" t="str">
        <f t="shared" si="0"/>
        <v/>
      </c>
      <c r="S29" s="45" t="str">
        <f t="shared" si="1"/>
        <v/>
      </c>
      <c r="T29" s="45" t="str">
        <f t="shared" si="2"/>
        <v/>
      </c>
      <c r="U29" s="43"/>
      <c r="V29" s="50" t="str">
        <f>IF((H29=""),"",DATEDIF(H29,D15,"Y"))</f>
        <v/>
      </c>
      <c r="X29" s="82" t="s">
        <v>65</v>
      </c>
      <c r="Y29" s="75" t="s">
        <v>77</v>
      </c>
      <c r="Z29" s="77">
        <v>39800</v>
      </c>
      <c r="AA29" s="74" t="s">
        <v>73</v>
      </c>
    </row>
    <row r="30" spans="3:28" s="37" customFormat="1" ht="21" customHeight="1">
      <c r="C30" s="56"/>
      <c r="D30" s="138"/>
      <c r="E30" s="138"/>
      <c r="F30" s="138"/>
      <c r="G30" s="138"/>
      <c r="H30" s="109"/>
      <c r="I30" s="100"/>
      <c r="J30" s="100"/>
      <c r="K30" s="114"/>
      <c r="L30" s="64"/>
      <c r="M30" s="64"/>
      <c r="N30" s="64"/>
      <c r="O30" s="64"/>
      <c r="P30" s="65"/>
      <c r="R30" s="45" t="str">
        <f t="shared" si="0"/>
        <v/>
      </c>
      <c r="S30" s="45" t="str">
        <f t="shared" si="1"/>
        <v/>
      </c>
      <c r="T30" s="45" t="str">
        <f t="shared" si="2"/>
        <v/>
      </c>
      <c r="U30" s="43"/>
      <c r="V30" s="50" t="str">
        <f>IF((H30=""),"",DATEDIF(H30,D15,"Y"))</f>
        <v/>
      </c>
      <c r="X30" s="82" t="s">
        <v>57</v>
      </c>
      <c r="Y30" s="75" t="s">
        <v>93</v>
      </c>
      <c r="Z30" s="77">
        <v>39740</v>
      </c>
      <c r="AA30" s="74" t="s">
        <v>89</v>
      </c>
    </row>
    <row r="31" spans="3:28" s="37" customFormat="1" ht="21" customHeight="1">
      <c r="C31" s="56"/>
      <c r="D31" s="138"/>
      <c r="E31" s="138"/>
      <c r="F31" s="138"/>
      <c r="G31" s="138"/>
      <c r="H31" s="109"/>
      <c r="I31" s="100"/>
      <c r="J31" s="100"/>
      <c r="K31" s="115"/>
      <c r="L31" s="66"/>
      <c r="M31" s="66"/>
      <c r="N31" s="66"/>
      <c r="O31" s="66"/>
      <c r="P31" s="67"/>
      <c r="R31" s="45" t="str">
        <f t="shared" si="0"/>
        <v/>
      </c>
      <c r="S31" s="45" t="str">
        <f t="shared" si="1"/>
        <v/>
      </c>
      <c r="T31" s="45" t="str">
        <f t="shared" si="2"/>
        <v/>
      </c>
      <c r="V31" s="50" t="str">
        <f>IF((H31=""),"",DATEDIF(H31,D15,"Y"))</f>
        <v/>
      </c>
      <c r="X31" s="82" t="s">
        <v>87</v>
      </c>
      <c r="Y31" s="75" t="s">
        <v>96</v>
      </c>
      <c r="Z31" s="77">
        <v>39600</v>
      </c>
      <c r="AA31" s="74" t="s">
        <v>76</v>
      </c>
    </row>
    <row r="32" spans="3:28" s="37" customFormat="1" ht="21" customHeight="1">
      <c r="C32" s="56"/>
      <c r="D32" s="138"/>
      <c r="E32" s="138"/>
      <c r="F32" s="138"/>
      <c r="G32" s="138"/>
      <c r="H32" s="109"/>
      <c r="I32" s="100"/>
      <c r="J32" s="100"/>
      <c r="K32" s="115"/>
      <c r="L32" s="66"/>
      <c r="M32" s="66"/>
      <c r="N32" s="66"/>
      <c r="O32" s="60"/>
      <c r="P32" s="67"/>
      <c r="R32" s="45" t="str">
        <f t="shared" si="0"/>
        <v/>
      </c>
      <c r="S32" s="45" t="str">
        <f t="shared" si="1"/>
        <v/>
      </c>
      <c r="T32" s="45" t="str">
        <f t="shared" si="2"/>
        <v/>
      </c>
      <c r="V32" s="50" t="str">
        <f>IF((H32=""),"",DATEDIF(H32,D15,"Y"))</f>
        <v/>
      </c>
      <c r="X32" s="82" t="s">
        <v>55</v>
      </c>
      <c r="Y32" s="75" t="s">
        <v>79</v>
      </c>
      <c r="Z32" s="77">
        <v>39793</v>
      </c>
      <c r="AA32" s="124" t="s">
        <v>124</v>
      </c>
    </row>
    <row r="33" spans="3:27" s="37" customFormat="1" ht="21" customHeight="1" thickBot="1">
      <c r="C33" s="72"/>
      <c r="D33" s="152"/>
      <c r="E33" s="152"/>
      <c r="F33" s="145"/>
      <c r="G33" s="145"/>
      <c r="H33" s="110"/>
      <c r="I33" s="103"/>
      <c r="J33" s="103"/>
      <c r="K33" s="116"/>
      <c r="L33" s="70"/>
      <c r="M33" s="70"/>
      <c r="N33" s="70"/>
      <c r="O33" s="70"/>
      <c r="P33" s="71"/>
      <c r="R33" s="45" t="str">
        <f t="shared" si="0"/>
        <v/>
      </c>
      <c r="S33" s="45" t="str">
        <f t="shared" si="1"/>
        <v/>
      </c>
      <c r="T33" s="45" t="str">
        <f t="shared" si="2"/>
        <v/>
      </c>
      <c r="V33" s="50" t="str">
        <f>IF((H33=""),"",DATEDIF(H33,D15,"Y"))</f>
        <v/>
      </c>
      <c r="X33" s="82" t="s">
        <v>116</v>
      </c>
      <c r="Y33" s="75" t="s">
        <v>80</v>
      </c>
      <c r="Z33" s="77">
        <v>39400</v>
      </c>
      <c r="AA33" s="74" t="s">
        <v>81</v>
      </c>
    </row>
    <row r="34" spans="3:27">
      <c r="X34" s="75" t="s">
        <v>97</v>
      </c>
      <c r="Y34" s="75" t="s">
        <v>92</v>
      </c>
      <c r="Z34" s="77">
        <v>39720</v>
      </c>
      <c r="AA34" s="74" t="s">
        <v>91</v>
      </c>
    </row>
    <row r="35" spans="3:27">
      <c r="X35" s="123" t="s">
        <v>121</v>
      </c>
      <c r="Y35" s="123" t="s">
        <v>125</v>
      </c>
      <c r="Z35" s="218">
        <v>39710</v>
      </c>
      <c r="AA35" s="123" t="s">
        <v>122</v>
      </c>
    </row>
    <row r="36" spans="3:27">
      <c r="X36" s="82" t="s">
        <v>60</v>
      </c>
      <c r="Y36" s="123" t="s">
        <v>126</v>
      </c>
      <c r="Z36" s="77">
        <v>39728</v>
      </c>
      <c r="AA36" s="124" t="s">
        <v>127</v>
      </c>
    </row>
    <row r="37" spans="3:27">
      <c r="X37" s="82" t="s">
        <v>88</v>
      </c>
      <c r="Y37" s="75" t="s">
        <v>70</v>
      </c>
      <c r="Z37" s="77">
        <v>39478</v>
      </c>
      <c r="AA37" s="74" t="s">
        <v>71</v>
      </c>
    </row>
    <row r="38" spans="3:27" s="38" customFormat="1">
      <c r="C38" s="29"/>
      <c r="D38" s="29"/>
      <c r="E38" s="30"/>
      <c r="F38" s="30"/>
      <c r="G38" s="31"/>
      <c r="H38" s="29"/>
      <c r="I38" s="29"/>
      <c r="J38" s="30"/>
      <c r="K38" s="30"/>
      <c r="L38" s="30"/>
      <c r="M38" s="30"/>
      <c r="N38" s="30"/>
      <c r="O38" s="30"/>
      <c r="P38" s="30"/>
      <c r="V38" s="49"/>
      <c r="X38" s="82" t="s">
        <v>63</v>
      </c>
      <c r="Y38" s="75" t="s">
        <v>83</v>
      </c>
      <c r="Z38" s="77">
        <v>39800</v>
      </c>
      <c r="AA38" s="74" t="s">
        <v>73</v>
      </c>
    </row>
    <row r="39" spans="3:27" s="38" customFormat="1" ht="12.75" customHeight="1">
      <c r="C39" s="143" t="s">
        <v>11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V39" s="49"/>
      <c r="X39" s="82" t="s">
        <v>128</v>
      </c>
      <c r="Y39" s="75" t="s">
        <v>129</v>
      </c>
      <c r="Z39" s="77">
        <v>39180</v>
      </c>
      <c r="AA39" s="74" t="s">
        <v>130</v>
      </c>
    </row>
    <row r="40" spans="3:27" s="38" customFormat="1" ht="12.75" customHeight="1">
      <c r="C40" s="29"/>
      <c r="D40" s="29"/>
      <c r="E40" s="30"/>
      <c r="F40" s="30"/>
      <c r="G40" s="31"/>
      <c r="H40" s="39"/>
      <c r="I40" s="39"/>
      <c r="J40" s="30"/>
      <c r="K40" s="30"/>
      <c r="L40" s="30"/>
      <c r="M40" s="30"/>
      <c r="N40" s="30"/>
      <c r="O40" s="30"/>
      <c r="P40" s="30"/>
      <c r="V40" s="49"/>
      <c r="X40" s="82" t="s">
        <v>53</v>
      </c>
      <c r="Y40" s="75" t="s">
        <v>68</v>
      </c>
      <c r="Z40" s="77">
        <v>39007</v>
      </c>
      <c r="AA40" s="74" t="s">
        <v>69</v>
      </c>
    </row>
    <row r="41" spans="3:27" s="38" customFormat="1" ht="14" thickBot="1">
      <c r="C41" s="29"/>
      <c r="D41" s="29"/>
      <c r="E41" s="30"/>
      <c r="F41" s="30"/>
      <c r="G41" s="31"/>
      <c r="H41" s="29"/>
      <c r="I41" s="29"/>
      <c r="J41" s="30"/>
      <c r="K41" s="30"/>
      <c r="L41" s="30"/>
      <c r="M41" s="30"/>
      <c r="N41" s="30"/>
      <c r="O41" s="30"/>
      <c r="P41" s="30"/>
      <c r="V41" s="49"/>
      <c r="X41" s="82" t="s">
        <v>56</v>
      </c>
      <c r="Y41" s="75" t="s">
        <v>84</v>
      </c>
      <c r="Z41" s="77">
        <v>39700</v>
      </c>
      <c r="AA41" s="74" t="s">
        <v>85</v>
      </c>
    </row>
    <row r="42" spans="3:27" s="38" customFormat="1" ht="13.5" customHeight="1" thickBot="1">
      <c r="C42" s="139" t="s">
        <v>0</v>
      </c>
      <c r="D42" s="148" t="s">
        <v>2</v>
      </c>
      <c r="E42" s="149"/>
      <c r="F42" s="148" t="s">
        <v>1</v>
      </c>
      <c r="G42" s="149"/>
      <c r="H42" s="139" t="s">
        <v>3</v>
      </c>
      <c r="I42" s="128" t="s">
        <v>102</v>
      </c>
      <c r="J42" s="129"/>
      <c r="K42" s="132" t="s">
        <v>5</v>
      </c>
      <c r="L42" s="133"/>
      <c r="M42" s="133"/>
      <c r="N42" s="133"/>
      <c r="O42" s="133"/>
      <c r="P42" s="134"/>
      <c r="V42" s="49"/>
      <c r="X42" s="75" t="s">
        <v>61</v>
      </c>
      <c r="Y42" s="75" t="s">
        <v>90</v>
      </c>
      <c r="Z42" s="77">
        <v>39010</v>
      </c>
      <c r="AA42" s="74" t="s">
        <v>69</v>
      </c>
    </row>
    <row r="43" spans="3:27" s="38" customFormat="1" ht="13.5" customHeight="1" thickBot="1">
      <c r="C43" s="140"/>
      <c r="D43" s="150"/>
      <c r="E43" s="151"/>
      <c r="F43" s="150"/>
      <c r="G43" s="151"/>
      <c r="H43" s="140"/>
      <c r="I43" s="130"/>
      <c r="J43" s="131"/>
      <c r="K43" s="132" t="s">
        <v>6</v>
      </c>
      <c r="L43" s="133"/>
      <c r="M43" s="134"/>
      <c r="N43" s="132" t="s">
        <v>7</v>
      </c>
      <c r="O43" s="133"/>
      <c r="P43" s="134"/>
      <c r="R43" s="125" t="s">
        <v>50</v>
      </c>
      <c r="S43" s="125"/>
      <c r="T43" s="125"/>
      <c r="V43" s="49" t="s">
        <v>52</v>
      </c>
      <c r="X43" s="82" t="s">
        <v>59</v>
      </c>
      <c r="Y43" s="75" t="s">
        <v>86</v>
      </c>
      <c r="Z43" s="77">
        <v>39011</v>
      </c>
      <c r="AA43" s="74" t="s">
        <v>69</v>
      </c>
    </row>
    <row r="44" spans="3:27" s="35" customFormat="1" ht="21" customHeight="1" thickBot="1">
      <c r="C44" s="140"/>
      <c r="D44" s="150"/>
      <c r="E44" s="151"/>
      <c r="F44" s="150"/>
      <c r="G44" s="151"/>
      <c r="H44" s="140"/>
      <c r="I44" s="90" t="s">
        <v>104</v>
      </c>
      <c r="J44" s="99" t="s">
        <v>106</v>
      </c>
      <c r="K44" s="40" t="s">
        <v>8</v>
      </c>
      <c r="L44" s="40" t="s">
        <v>9</v>
      </c>
      <c r="M44" s="40" t="s">
        <v>12</v>
      </c>
      <c r="N44" s="40" t="s">
        <v>8</v>
      </c>
      <c r="O44" s="40" t="s">
        <v>9</v>
      </c>
      <c r="P44" s="40" t="s">
        <v>12</v>
      </c>
      <c r="V44" s="49"/>
      <c r="X44" s="82" t="s">
        <v>64</v>
      </c>
      <c r="Y44" s="75" t="s">
        <v>74</v>
      </c>
      <c r="Z44" s="77">
        <v>39880</v>
      </c>
      <c r="AA44" s="74" t="s">
        <v>75</v>
      </c>
    </row>
    <row r="45" spans="3:27" s="38" customFormat="1" ht="21" customHeight="1">
      <c r="C45" s="101"/>
      <c r="D45" s="147"/>
      <c r="E45" s="147"/>
      <c r="F45" s="147"/>
      <c r="G45" s="147"/>
      <c r="H45" s="102"/>
      <c r="I45" s="88"/>
      <c r="J45" s="88"/>
      <c r="K45" s="68"/>
      <c r="L45" s="68"/>
      <c r="M45" s="68"/>
      <c r="N45" s="68"/>
      <c r="O45" s="68"/>
      <c r="P45" s="69"/>
      <c r="R45" s="45" t="str">
        <f t="shared" ref="R45:R64" si="3">IF(C45="","",IF(COUNTA(K45:P45)=0,1,""))</f>
        <v/>
      </c>
      <c r="S45" s="45" t="str">
        <f t="shared" ref="S45:S64" si="4">IF(C45="","",IF(COUNTA(K45:P45)&gt;1,1,""))</f>
        <v/>
      </c>
      <c r="T45" s="45" t="str">
        <f t="shared" ref="T45:T64" si="5">IF(OR(ISBLANK(C45),ISBLANK(D45),ISBLANK(F45)),"",IF(ISBLANK(H45),1,""))</f>
        <v/>
      </c>
      <c r="V45" s="51" t="str">
        <f>IF((H45=""),"",DATEDIF(H45,D15,"Y"))</f>
        <v/>
      </c>
      <c r="X45" s="82" t="s">
        <v>58</v>
      </c>
      <c r="Y45" s="75" t="s">
        <v>82</v>
      </c>
      <c r="Z45" s="77">
        <v>39600</v>
      </c>
      <c r="AA45" s="74" t="s">
        <v>76</v>
      </c>
    </row>
    <row r="46" spans="3:27" s="38" customFormat="1" ht="21" customHeight="1">
      <c r="C46" s="56"/>
      <c r="D46" s="138"/>
      <c r="E46" s="138"/>
      <c r="F46" s="138"/>
      <c r="G46" s="138"/>
      <c r="H46" s="57"/>
      <c r="I46" s="100"/>
      <c r="J46" s="100"/>
      <c r="K46" s="66"/>
      <c r="L46" s="66"/>
      <c r="M46" s="66"/>
      <c r="N46" s="66"/>
      <c r="O46" s="66"/>
      <c r="P46" s="67"/>
      <c r="R46" s="45" t="str">
        <f t="shared" si="3"/>
        <v/>
      </c>
      <c r="S46" s="45" t="str">
        <f t="shared" si="4"/>
        <v/>
      </c>
      <c r="T46" s="45" t="str">
        <f t="shared" si="5"/>
        <v/>
      </c>
      <c r="V46" s="51" t="str">
        <f>IF((H46=""),"",DATEDIF(H46,D15,"Y"))</f>
        <v/>
      </c>
      <c r="X46" s="85" t="s">
        <v>54</v>
      </c>
      <c r="Y46" s="85" t="s">
        <v>95</v>
      </c>
      <c r="Z46" s="218">
        <v>39005</v>
      </c>
      <c r="AA46" s="85" t="s">
        <v>69</v>
      </c>
    </row>
    <row r="47" spans="3:27" s="38" customFormat="1" ht="21" customHeight="1">
      <c r="C47" s="56"/>
      <c r="D47" s="138"/>
      <c r="E47" s="138"/>
      <c r="F47" s="138"/>
      <c r="G47" s="138"/>
      <c r="H47" s="57"/>
      <c r="I47" s="100"/>
      <c r="J47" s="100"/>
      <c r="K47" s="66"/>
      <c r="L47" s="66"/>
      <c r="M47" s="66"/>
      <c r="N47" s="66"/>
      <c r="O47" s="64"/>
      <c r="P47" s="67"/>
      <c r="R47" s="45" t="str">
        <f t="shared" si="3"/>
        <v/>
      </c>
      <c r="S47" s="45" t="str">
        <f t="shared" si="4"/>
        <v/>
      </c>
      <c r="T47" s="45" t="str">
        <f t="shared" si="5"/>
        <v/>
      </c>
      <c r="V47" s="51" t="str">
        <f>IF((H47=""),"",DATEDIF(H47,D15,"Y"))</f>
        <v/>
      </c>
      <c r="Z47" s="41"/>
    </row>
    <row r="48" spans="3:27" s="38" customFormat="1" ht="21" customHeight="1">
      <c r="C48" s="56"/>
      <c r="D48" s="138"/>
      <c r="E48" s="138"/>
      <c r="F48" s="138"/>
      <c r="G48" s="138"/>
      <c r="H48" s="57"/>
      <c r="I48" s="100"/>
      <c r="J48" s="100"/>
      <c r="K48" s="66"/>
      <c r="L48" s="66"/>
      <c r="M48" s="66"/>
      <c r="N48" s="66"/>
      <c r="O48" s="66"/>
      <c r="P48" s="67"/>
      <c r="R48" s="45" t="str">
        <f t="shared" si="3"/>
        <v/>
      </c>
      <c r="S48" s="45" t="str">
        <f t="shared" si="4"/>
        <v/>
      </c>
      <c r="T48" s="45" t="str">
        <f t="shared" si="5"/>
        <v/>
      </c>
      <c r="V48" s="51" t="str">
        <f>IF((H48=""),"",DATEDIF(H48,D15,"Y"))</f>
        <v/>
      </c>
      <c r="Z48" s="41"/>
    </row>
    <row r="49" spans="3:27" s="38" customFormat="1" ht="21" customHeight="1">
      <c r="C49" s="56"/>
      <c r="D49" s="138"/>
      <c r="E49" s="138"/>
      <c r="F49" s="138"/>
      <c r="G49" s="138"/>
      <c r="H49" s="57"/>
      <c r="I49" s="100"/>
      <c r="J49" s="100"/>
      <c r="K49" s="66"/>
      <c r="L49" s="66"/>
      <c r="M49" s="66"/>
      <c r="N49" s="66"/>
      <c r="O49" s="66"/>
      <c r="P49" s="67"/>
      <c r="R49" s="45" t="str">
        <f t="shared" si="3"/>
        <v/>
      </c>
      <c r="S49" s="45" t="str">
        <f t="shared" si="4"/>
        <v/>
      </c>
      <c r="T49" s="45" t="str">
        <f t="shared" si="5"/>
        <v/>
      </c>
      <c r="V49" s="51" t="str">
        <f>IF((H49=""),"",DATEDIF(H49,D15,"Y"))</f>
        <v/>
      </c>
      <c r="Z49" s="41"/>
    </row>
    <row r="50" spans="3:27" s="38" customFormat="1" ht="21" customHeight="1">
      <c r="C50" s="56"/>
      <c r="D50" s="138"/>
      <c r="E50" s="138"/>
      <c r="F50" s="138"/>
      <c r="G50" s="138"/>
      <c r="H50" s="57"/>
      <c r="I50" s="100"/>
      <c r="J50" s="100"/>
      <c r="K50" s="66"/>
      <c r="L50" s="66"/>
      <c r="M50" s="66"/>
      <c r="N50" s="66"/>
      <c r="O50" s="66"/>
      <c r="P50" s="67"/>
      <c r="R50" s="45" t="str">
        <f t="shared" si="3"/>
        <v/>
      </c>
      <c r="S50" s="45" t="str">
        <f t="shared" si="4"/>
        <v/>
      </c>
      <c r="T50" s="45" t="str">
        <f t="shared" si="5"/>
        <v/>
      </c>
      <c r="V50" s="51" t="str">
        <f>IF((H50=""),"",DATEDIF(H50,D15,"Y"))</f>
        <v/>
      </c>
      <c r="Z50" s="41"/>
    </row>
    <row r="51" spans="3:27" s="38" customFormat="1" ht="21" customHeight="1">
      <c r="C51" s="56"/>
      <c r="D51" s="138"/>
      <c r="E51" s="138"/>
      <c r="F51" s="138"/>
      <c r="G51" s="138"/>
      <c r="H51" s="57"/>
      <c r="I51" s="100"/>
      <c r="J51" s="100"/>
      <c r="K51" s="66"/>
      <c r="L51" s="66"/>
      <c r="M51" s="66"/>
      <c r="N51" s="66"/>
      <c r="O51" s="66"/>
      <c r="P51" s="67"/>
      <c r="R51" s="45" t="str">
        <f t="shared" si="3"/>
        <v/>
      </c>
      <c r="S51" s="45" t="str">
        <f t="shared" si="4"/>
        <v/>
      </c>
      <c r="T51" s="45" t="str">
        <f t="shared" si="5"/>
        <v/>
      </c>
      <c r="V51" s="51" t="str">
        <f>IF((H51=""),"",DATEDIF(H51,D15,"Y"))</f>
        <v/>
      </c>
      <c r="Z51" s="41"/>
    </row>
    <row r="52" spans="3:27" s="38" customFormat="1" ht="21" customHeight="1">
      <c r="C52" s="56"/>
      <c r="D52" s="144"/>
      <c r="E52" s="144"/>
      <c r="F52" s="144"/>
      <c r="G52" s="144"/>
      <c r="H52" s="57"/>
      <c r="I52" s="100"/>
      <c r="J52" s="100"/>
      <c r="K52" s="66"/>
      <c r="L52" s="66"/>
      <c r="M52" s="66"/>
      <c r="N52" s="66"/>
      <c r="O52" s="66"/>
      <c r="P52" s="67"/>
      <c r="R52" s="45" t="str">
        <f t="shared" si="3"/>
        <v/>
      </c>
      <c r="S52" s="45" t="str">
        <f t="shared" si="4"/>
        <v/>
      </c>
      <c r="T52" s="45" t="str">
        <f t="shared" si="5"/>
        <v/>
      </c>
      <c r="V52" s="51" t="str">
        <f>IF((H52=""),"",DATEDIF(H52,D15,"Y"))</f>
        <v/>
      </c>
      <c r="Z52" s="41"/>
    </row>
    <row r="53" spans="3:27" s="38" customFormat="1" ht="21" customHeight="1">
      <c r="C53" s="56"/>
      <c r="D53" s="138"/>
      <c r="E53" s="138"/>
      <c r="F53" s="138"/>
      <c r="G53" s="138"/>
      <c r="H53" s="57"/>
      <c r="I53" s="100"/>
      <c r="J53" s="100"/>
      <c r="K53" s="64"/>
      <c r="L53" s="64"/>
      <c r="M53" s="64"/>
      <c r="N53" s="66"/>
      <c r="O53" s="64"/>
      <c r="P53" s="65"/>
      <c r="R53" s="45" t="str">
        <f t="shared" si="3"/>
        <v/>
      </c>
      <c r="S53" s="45" t="str">
        <f t="shared" si="4"/>
        <v/>
      </c>
      <c r="T53" s="45" t="str">
        <f t="shared" si="5"/>
        <v/>
      </c>
      <c r="V53" s="51" t="str">
        <f>IF((H53=""),"",DATEDIF(H53,D15,"Y"))</f>
        <v/>
      </c>
      <c r="Z53" s="41"/>
    </row>
    <row r="54" spans="3:27" s="38" customFormat="1" ht="21" customHeight="1">
      <c r="C54" s="56"/>
      <c r="D54" s="138"/>
      <c r="E54" s="138"/>
      <c r="F54" s="138"/>
      <c r="G54" s="138"/>
      <c r="H54" s="57"/>
      <c r="I54" s="100"/>
      <c r="J54" s="100"/>
      <c r="K54" s="64"/>
      <c r="L54" s="64"/>
      <c r="M54" s="64"/>
      <c r="N54" s="66"/>
      <c r="O54" s="64"/>
      <c r="P54" s="65"/>
      <c r="R54" s="45" t="str">
        <f t="shared" si="3"/>
        <v/>
      </c>
      <c r="S54" s="45" t="str">
        <f t="shared" si="4"/>
        <v/>
      </c>
      <c r="T54" s="45" t="str">
        <f t="shared" si="5"/>
        <v/>
      </c>
      <c r="V54" s="51" t="str">
        <f>IF((H54=""),"",DATEDIF(H54,D15,"Y"))</f>
        <v/>
      </c>
      <c r="Z54" s="41"/>
    </row>
    <row r="55" spans="3:27" s="38" customFormat="1" ht="21" customHeight="1">
      <c r="C55" s="56"/>
      <c r="D55" s="138"/>
      <c r="E55" s="138"/>
      <c r="F55" s="138"/>
      <c r="G55" s="138"/>
      <c r="H55" s="57"/>
      <c r="I55" s="100"/>
      <c r="J55" s="100"/>
      <c r="K55" s="64"/>
      <c r="L55" s="64"/>
      <c r="M55" s="64"/>
      <c r="N55" s="66"/>
      <c r="O55" s="64"/>
      <c r="P55" s="65"/>
      <c r="R55" s="45" t="str">
        <f t="shared" si="3"/>
        <v/>
      </c>
      <c r="S55" s="45" t="str">
        <f t="shared" si="4"/>
        <v/>
      </c>
      <c r="T55" s="45" t="str">
        <f t="shared" si="5"/>
        <v/>
      </c>
      <c r="V55" s="51" t="str">
        <f>IF((H55=""),"",DATEDIF(H55,D15,"Y"))</f>
        <v/>
      </c>
      <c r="Z55" s="41"/>
    </row>
    <row r="56" spans="3:27" s="38" customFormat="1" ht="21" customHeight="1">
      <c r="C56" s="56"/>
      <c r="D56" s="138"/>
      <c r="E56" s="138"/>
      <c r="F56" s="138"/>
      <c r="G56" s="138"/>
      <c r="H56" s="57"/>
      <c r="I56" s="100"/>
      <c r="J56" s="100"/>
      <c r="K56" s="64"/>
      <c r="L56" s="64"/>
      <c r="M56" s="64"/>
      <c r="N56" s="66"/>
      <c r="O56" s="64"/>
      <c r="P56" s="65"/>
      <c r="R56" s="45" t="str">
        <f t="shared" si="3"/>
        <v/>
      </c>
      <c r="S56" s="45" t="str">
        <f t="shared" si="4"/>
        <v/>
      </c>
      <c r="T56" s="45" t="str">
        <f t="shared" si="5"/>
        <v/>
      </c>
      <c r="V56" s="51" t="str">
        <f>IF((H56=""),"",DATEDIF(H56,D15,"Y"))</f>
        <v/>
      </c>
      <c r="Z56" s="41"/>
    </row>
    <row r="57" spans="3:27" s="38" customFormat="1" ht="21" customHeight="1">
      <c r="C57" s="56"/>
      <c r="D57" s="138"/>
      <c r="E57" s="138"/>
      <c r="F57" s="138"/>
      <c r="G57" s="138"/>
      <c r="H57" s="57"/>
      <c r="I57" s="100"/>
      <c r="J57" s="100"/>
      <c r="K57" s="64"/>
      <c r="L57" s="64"/>
      <c r="M57" s="64"/>
      <c r="N57" s="66"/>
      <c r="O57" s="64"/>
      <c r="P57" s="65"/>
      <c r="R57" s="45" t="str">
        <f t="shared" si="3"/>
        <v/>
      </c>
      <c r="S57" s="45" t="str">
        <f t="shared" si="4"/>
        <v/>
      </c>
      <c r="T57" s="45" t="str">
        <f t="shared" si="5"/>
        <v/>
      </c>
      <c r="V57" s="51" t="str">
        <f>IF((H57=""),"",DATEDIF(H57,D15,"Y"))</f>
        <v/>
      </c>
      <c r="Z57" s="41"/>
    </row>
    <row r="58" spans="3:27" s="38" customFormat="1" ht="21" customHeight="1">
      <c r="C58" s="56"/>
      <c r="D58" s="138"/>
      <c r="E58" s="138"/>
      <c r="F58" s="138"/>
      <c r="G58" s="138"/>
      <c r="H58" s="57"/>
      <c r="I58" s="100"/>
      <c r="J58" s="100"/>
      <c r="K58" s="64"/>
      <c r="L58" s="64"/>
      <c r="M58" s="64"/>
      <c r="N58" s="66"/>
      <c r="O58" s="64"/>
      <c r="P58" s="65"/>
      <c r="R58" s="45" t="str">
        <f t="shared" si="3"/>
        <v/>
      </c>
      <c r="S58" s="45" t="str">
        <f t="shared" si="4"/>
        <v/>
      </c>
      <c r="T58" s="45" t="str">
        <f t="shared" si="5"/>
        <v/>
      </c>
      <c r="V58" s="51" t="str">
        <f>IF((H58=""),"",DATEDIF(H58,D15,"Y"))</f>
        <v/>
      </c>
      <c r="Z58" s="41"/>
    </row>
    <row r="59" spans="3:27" s="38" customFormat="1" ht="21" customHeight="1">
      <c r="C59" s="56"/>
      <c r="D59" s="138"/>
      <c r="E59" s="138"/>
      <c r="F59" s="138"/>
      <c r="G59" s="138"/>
      <c r="H59" s="57"/>
      <c r="I59" s="100"/>
      <c r="J59" s="100"/>
      <c r="K59" s="64"/>
      <c r="L59" s="64"/>
      <c r="M59" s="64"/>
      <c r="N59" s="66"/>
      <c r="O59" s="64"/>
      <c r="P59" s="65"/>
      <c r="R59" s="45" t="str">
        <f t="shared" si="3"/>
        <v/>
      </c>
      <c r="S59" s="45" t="str">
        <f t="shared" si="4"/>
        <v/>
      </c>
      <c r="T59" s="45" t="str">
        <f t="shared" si="5"/>
        <v/>
      </c>
      <c r="V59" s="51" t="str">
        <f>IF((H59=""),"",DATEDIF(H59,D15,"Y"))</f>
        <v/>
      </c>
      <c r="Z59" s="41"/>
    </row>
    <row r="60" spans="3:27" s="38" customFormat="1" ht="21" customHeight="1">
      <c r="C60" s="56"/>
      <c r="D60" s="138"/>
      <c r="E60" s="138"/>
      <c r="F60" s="138"/>
      <c r="G60" s="138"/>
      <c r="H60" s="57"/>
      <c r="I60" s="100"/>
      <c r="J60" s="100"/>
      <c r="K60" s="64"/>
      <c r="L60" s="64"/>
      <c r="M60" s="64"/>
      <c r="N60" s="66"/>
      <c r="O60" s="64"/>
      <c r="P60" s="65"/>
      <c r="R60" s="45" t="str">
        <f t="shared" si="3"/>
        <v/>
      </c>
      <c r="S60" s="45" t="str">
        <f t="shared" si="4"/>
        <v/>
      </c>
      <c r="T60" s="45" t="str">
        <f t="shared" si="5"/>
        <v/>
      </c>
      <c r="V60" s="51" t="str">
        <f>IF((H60=""),"",DATEDIF(H60,D15,"Y"))</f>
        <v/>
      </c>
      <c r="Z60" s="41"/>
    </row>
    <row r="61" spans="3:27" s="38" customFormat="1" ht="21" customHeight="1">
      <c r="C61" s="56"/>
      <c r="D61" s="138"/>
      <c r="E61" s="138"/>
      <c r="F61" s="138"/>
      <c r="G61" s="138"/>
      <c r="H61" s="57"/>
      <c r="I61" s="100"/>
      <c r="J61" s="100"/>
      <c r="K61" s="64"/>
      <c r="L61" s="64"/>
      <c r="M61" s="64"/>
      <c r="N61" s="66"/>
      <c r="O61" s="64"/>
      <c r="P61" s="65"/>
      <c r="R61" s="45" t="str">
        <f t="shared" si="3"/>
        <v/>
      </c>
      <c r="S61" s="45" t="str">
        <f t="shared" si="4"/>
        <v/>
      </c>
      <c r="T61" s="45" t="str">
        <f t="shared" si="5"/>
        <v/>
      </c>
      <c r="V61" s="51" t="str">
        <f>IF((H61=""),"",DATEDIF(H61,D15,"Y"))</f>
        <v/>
      </c>
      <c r="Z61" s="41"/>
    </row>
    <row r="62" spans="3:27" s="38" customFormat="1" ht="21" customHeight="1">
      <c r="C62" s="56"/>
      <c r="D62" s="138"/>
      <c r="E62" s="138"/>
      <c r="F62" s="138"/>
      <c r="G62" s="138"/>
      <c r="H62" s="57"/>
      <c r="I62" s="100"/>
      <c r="J62" s="100"/>
      <c r="K62" s="64"/>
      <c r="L62" s="64"/>
      <c r="M62" s="64"/>
      <c r="N62" s="66"/>
      <c r="O62" s="64"/>
      <c r="P62" s="65"/>
      <c r="R62" s="45" t="str">
        <f t="shared" si="3"/>
        <v/>
      </c>
      <c r="S62" s="45" t="str">
        <f t="shared" si="4"/>
        <v/>
      </c>
      <c r="T62" s="45" t="str">
        <f t="shared" si="5"/>
        <v/>
      </c>
      <c r="V62" s="51" t="str">
        <f>IF((H62=""),"",DATEDIF(H62,D15,"Y"))</f>
        <v/>
      </c>
      <c r="Z62" s="41"/>
    </row>
    <row r="63" spans="3:27" s="38" customFormat="1" ht="21" customHeight="1">
      <c r="C63" s="56"/>
      <c r="D63" s="138"/>
      <c r="E63" s="138"/>
      <c r="F63" s="138"/>
      <c r="G63" s="138"/>
      <c r="H63" s="57"/>
      <c r="I63" s="100"/>
      <c r="J63" s="100"/>
      <c r="K63" s="64"/>
      <c r="L63" s="64"/>
      <c r="M63" s="64"/>
      <c r="N63" s="66"/>
      <c r="O63" s="64"/>
      <c r="P63" s="65"/>
      <c r="R63" s="45" t="str">
        <f t="shared" si="3"/>
        <v/>
      </c>
      <c r="S63" s="45" t="str">
        <f t="shared" si="4"/>
        <v/>
      </c>
      <c r="T63" s="45" t="str">
        <f t="shared" si="5"/>
        <v/>
      </c>
      <c r="V63" s="51" t="str">
        <f>IF((H63=""),"",DATEDIF(H63,D15,"Y"))</f>
        <v/>
      </c>
      <c r="Z63" s="41"/>
    </row>
    <row r="64" spans="3:27" s="38" customFormat="1" ht="21" customHeight="1" thickBot="1">
      <c r="C64" s="72"/>
      <c r="D64" s="145"/>
      <c r="E64" s="145"/>
      <c r="F64" s="145"/>
      <c r="G64" s="145"/>
      <c r="H64" s="73"/>
      <c r="I64" s="103"/>
      <c r="J64" s="103"/>
      <c r="K64" s="70"/>
      <c r="L64" s="70"/>
      <c r="M64" s="70"/>
      <c r="N64" s="104"/>
      <c r="O64" s="70"/>
      <c r="P64" s="71"/>
      <c r="R64" s="45" t="str">
        <f t="shared" si="3"/>
        <v/>
      </c>
      <c r="S64" s="45" t="str">
        <f t="shared" si="4"/>
        <v/>
      </c>
      <c r="T64" s="45" t="str">
        <f t="shared" si="5"/>
        <v/>
      </c>
      <c r="V64" s="51" t="str">
        <f>IF((H64=""),"",DATEDIF(H64,D15,"Y"))</f>
        <v/>
      </c>
      <c r="X64" s="30"/>
      <c r="Y64" s="30"/>
      <c r="Z64" s="29"/>
      <c r="AA64" s="30"/>
    </row>
    <row r="65" spans="3:27" s="38" customFormat="1">
      <c r="C65" s="41"/>
      <c r="D65" s="41"/>
      <c r="G65" s="42"/>
      <c r="H65" s="41"/>
      <c r="I65" s="41"/>
      <c r="V65" s="49"/>
      <c r="X65" s="30"/>
      <c r="Y65" s="30"/>
      <c r="Z65" s="29"/>
      <c r="AA65" s="30"/>
    </row>
    <row r="66" spans="3:27">
      <c r="C66" s="41"/>
      <c r="D66" s="41"/>
      <c r="E66" s="38"/>
      <c r="F66" s="38"/>
      <c r="G66" s="42"/>
      <c r="H66" s="41"/>
      <c r="I66" s="41"/>
      <c r="J66" s="38"/>
      <c r="K66" s="38"/>
      <c r="L66" s="38"/>
      <c r="M66" s="38"/>
      <c r="N66" s="38"/>
      <c r="O66" s="38"/>
      <c r="P66" s="38"/>
    </row>
    <row r="67" spans="3:27">
      <c r="C67" s="41"/>
      <c r="D67" s="41"/>
      <c r="E67" s="38"/>
      <c r="F67" s="38"/>
      <c r="G67" s="42"/>
      <c r="H67" s="41"/>
      <c r="I67" s="41"/>
      <c r="J67" s="38"/>
      <c r="K67" s="38"/>
      <c r="L67" s="38"/>
      <c r="M67" s="38"/>
      <c r="N67" s="38"/>
      <c r="O67" s="38"/>
      <c r="P67" s="38"/>
    </row>
    <row r="68" spans="3:27">
      <c r="C68" s="41"/>
      <c r="D68" s="41"/>
      <c r="E68" s="38"/>
      <c r="F68" s="38"/>
      <c r="G68" s="42"/>
      <c r="H68" s="41"/>
      <c r="I68" s="41"/>
      <c r="J68" s="38"/>
      <c r="K68" s="38"/>
      <c r="L68" s="38"/>
      <c r="M68" s="38"/>
      <c r="N68" s="38"/>
      <c r="O68" s="38"/>
      <c r="P68" s="38"/>
    </row>
    <row r="69" spans="3:27">
      <c r="C69" s="41"/>
      <c r="D69" s="41"/>
      <c r="E69" s="38"/>
      <c r="F69" s="38"/>
      <c r="G69" s="42"/>
      <c r="H69" s="41"/>
      <c r="I69" s="41"/>
      <c r="J69" s="38"/>
      <c r="K69" s="38"/>
      <c r="L69" s="38"/>
      <c r="M69" s="38"/>
      <c r="N69" s="38"/>
      <c r="O69" s="38"/>
      <c r="P69" s="38"/>
    </row>
    <row r="70" spans="3:27">
      <c r="C70" s="41"/>
      <c r="D70" s="41"/>
      <c r="E70" s="38"/>
      <c r="F70" s="38"/>
      <c r="G70" s="42"/>
      <c r="H70" s="41"/>
      <c r="I70" s="41"/>
      <c r="J70" s="38"/>
      <c r="K70" s="38"/>
      <c r="L70" s="38"/>
      <c r="M70" s="38"/>
      <c r="N70" s="38"/>
      <c r="O70" s="38"/>
      <c r="P70" s="38"/>
    </row>
    <row r="71" spans="3:27">
      <c r="C71" s="41"/>
      <c r="D71" s="41"/>
      <c r="E71" s="38"/>
      <c r="F71" s="38"/>
      <c r="G71" s="42"/>
      <c r="H71" s="41"/>
      <c r="I71" s="41"/>
      <c r="J71" s="38"/>
      <c r="K71" s="38"/>
      <c r="L71" s="38"/>
      <c r="M71" s="38"/>
      <c r="N71" s="38"/>
      <c r="O71" s="38"/>
      <c r="P71" s="38"/>
    </row>
    <row r="72" spans="3:27">
      <c r="C72" s="41"/>
      <c r="D72" s="41"/>
      <c r="E72" s="38"/>
      <c r="F72" s="38"/>
      <c r="G72" s="42"/>
      <c r="H72" s="41"/>
      <c r="I72" s="41"/>
      <c r="J72" s="38"/>
      <c r="K72" s="38"/>
      <c r="L72" s="38"/>
      <c r="M72" s="38"/>
      <c r="N72" s="38"/>
      <c r="O72" s="38"/>
      <c r="P72" s="38"/>
    </row>
    <row r="73" spans="3:27">
      <c r="C73" s="41"/>
      <c r="D73" s="41"/>
      <c r="E73" s="38"/>
      <c r="F73" s="38"/>
      <c r="G73" s="42"/>
      <c r="H73" s="41"/>
      <c r="I73" s="41"/>
      <c r="J73" s="38"/>
      <c r="K73" s="38"/>
      <c r="L73" s="38"/>
      <c r="M73" s="38"/>
      <c r="N73" s="38"/>
      <c r="O73" s="38"/>
      <c r="P73" s="38"/>
    </row>
    <row r="74" spans="3:27">
      <c r="C74" s="41"/>
      <c r="D74" s="41"/>
      <c r="E74" s="38"/>
      <c r="F74" s="38"/>
      <c r="G74" s="42"/>
      <c r="H74" s="41"/>
      <c r="I74" s="41"/>
      <c r="J74" s="38"/>
      <c r="K74" s="38"/>
      <c r="L74" s="38"/>
      <c r="M74" s="38"/>
      <c r="N74" s="38"/>
      <c r="O74" s="38"/>
      <c r="P74" s="38"/>
    </row>
    <row r="75" spans="3:27">
      <c r="C75" s="41"/>
      <c r="D75" s="41"/>
      <c r="E75" s="38"/>
      <c r="F75" s="38"/>
      <c r="G75" s="42"/>
      <c r="H75" s="41"/>
      <c r="I75" s="41"/>
      <c r="J75" s="38"/>
      <c r="K75" s="38"/>
      <c r="L75" s="38"/>
      <c r="M75" s="38"/>
      <c r="N75" s="38"/>
      <c r="O75" s="38"/>
      <c r="P75" s="38"/>
    </row>
    <row r="76" spans="3:27">
      <c r="C76" s="41"/>
      <c r="D76" s="41"/>
      <c r="E76" s="38"/>
      <c r="F76" s="38"/>
      <c r="G76" s="42"/>
      <c r="H76" s="41"/>
      <c r="I76" s="41"/>
      <c r="J76" s="38"/>
      <c r="K76" s="38"/>
      <c r="L76" s="38"/>
      <c r="M76" s="38"/>
      <c r="N76" s="38"/>
      <c r="O76" s="38"/>
      <c r="P76" s="38"/>
    </row>
    <row r="77" spans="3:27">
      <c r="C77" s="41"/>
      <c r="D77" s="41"/>
      <c r="E77" s="38"/>
      <c r="F77" s="38"/>
      <c r="G77" s="42"/>
      <c r="H77" s="41"/>
      <c r="I77" s="41"/>
      <c r="J77" s="38"/>
      <c r="K77" s="38"/>
      <c r="L77" s="38"/>
      <c r="M77" s="38"/>
      <c r="N77" s="38"/>
      <c r="O77" s="38"/>
      <c r="P77" s="38"/>
    </row>
    <row r="78" spans="3:27">
      <c r="C78" s="41"/>
      <c r="D78" s="41"/>
      <c r="E78" s="38"/>
      <c r="F78" s="38"/>
      <c r="G78" s="42"/>
      <c r="H78" s="41"/>
      <c r="I78" s="41"/>
      <c r="J78" s="38"/>
      <c r="K78" s="38"/>
      <c r="L78" s="38"/>
      <c r="M78" s="38"/>
      <c r="N78" s="38"/>
      <c r="O78" s="38"/>
      <c r="P78" s="38"/>
    </row>
    <row r="79" spans="3:27">
      <c r="C79" s="41"/>
      <c r="D79" s="41"/>
      <c r="E79" s="38"/>
      <c r="F79" s="38"/>
      <c r="G79" s="42"/>
      <c r="H79" s="41"/>
      <c r="I79" s="41"/>
      <c r="J79" s="38"/>
      <c r="K79" s="38"/>
      <c r="L79" s="38"/>
      <c r="M79" s="38"/>
      <c r="N79" s="38"/>
      <c r="O79" s="38"/>
      <c r="P79" s="38"/>
    </row>
    <row r="80" spans="3:27">
      <c r="C80" s="41"/>
      <c r="D80" s="41"/>
      <c r="E80" s="38"/>
      <c r="F80" s="38"/>
      <c r="G80" s="42"/>
      <c r="H80" s="41"/>
      <c r="I80" s="41"/>
      <c r="J80" s="38"/>
      <c r="K80" s="38"/>
      <c r="L80" s="38"/>
      <c r="M80" s="38"/>
      <c r="N80" s="38"/>
      <c r="O80" s="38"/>
      <c r="P80" s="38"/>
    </row>
    <row r="81" spans="3:16">
      <c r="C81" s="41"/>
      <c r="D81" s="41"/>
      <c r="E81" s="38"/>
      <c r="F81" s="38"/>
      <c r="G81" s="42"/>
      <c r="H81" s="41"/>
      <c r="I81" s="41"/>
      <c r="J81" s="38"/>
      <c r="K81" s="38"/>
      <c r="L81" s="38"/>
      <c r="M81" s="38"/>
      <c r="N81" s="38"/>
      <c r="O81" s="38"/>
      <c r="P81" s="38"/>
    </row>
    <row r="82" spans="3:16">
      <c r="C82" s="41"/>
      <c r="D82" s="41"/>
      <c r="E82" s="38"/>
      <c r="F82" s="38"/>
      <c r="G82" s="42"/>
      <c r="H82" s="41"/>
      <c r="I82" s="41"/>
      <c r="J82" s="38"/>
      <c r="K82" s="38"/>
      <c r="L82" s="38"/>
      <c r="M82" s="38"/>
      <c r="N82" s="38"/>
      <c r="O82" s="38"/>
      <c r="P82" s="38"/>
    </row>
    <row r="83" spans="3:16">
      <c r="C83" s="41"/>
      <c r="D83" s="41"/>
      <c r="E83" s="38"/>
      <c r="F83" s="38"/>
      <c r="G83" s="42"/>
      <c r="H83" s="41"/>
      <c r="I83" s="41"/>
      <c r="J83" s="38"/>
      <c r="K83" s="38"/>
      <c r="L83" s="38"/>
      <c r="M83" s="38"/>
      <c r="N83" s="38"/>
      <c r="O83" s="38"/>
      <c r="P83" s="38"/>
    </row>
    <row r="84" spans="3:16">
      <c r="C84" s="41"/>
      <c r="D84" s="41"/>
      <c r="E84" s="38"/>
      <c r="F84" s="38"/>
      <c r="G84" s="42"/>
      <c r="H84" s="41"/>
      <c r="I84" s="41"/>
      <c r="J84" s="38"/>
      <c r="K84" s="38"/>
      <c r="L84" s="38"/>
      <c r="M84" s="38"/>
      <c r="N84" s="38"/>
      <c r="O84" s="38"/>
      <c r="P84" s="38"/>
    </row>
    <row r="85" spans="3:16">
      <c r="C85" s="41"/>
      <c r="D85" s="41"/>
      <c r="E85" s="38"/>
      <c r="F85" s="38"/>
      <c r="G85" s="42"/>
      <c r="H85" s="41"/>
      <c r="I85" s="41"/>
      <c r="J85" s="38"/>
      <c r="K85" s="38"/>
      <c r="L85" s="38"/>
      <c r="M85" s="38"/>
      <c r="N85" s="38"/>
      <c r="O85" s="38"/>
      <c r="P85" s="38"/>
    </row>
    <row r="86" spans="3:16">
      <c r="C86" s="41"/>
      <c r="D86" s="41"/>
      <c r="E86" s="38"/>
      <c r="F86" s="38"/>
      <c r="G86" s="42"/>
      <c r="H86" s="41"/>
      <c r="I86" s="41"/>
      <c r="J86" s="38"/>
      <c r="K86" s="38"/>
      <c r="L86" s="38"/>
      <c r="M86" s="38"/>
      <c r="N86" s="38"/>
      <c r="O86" s="38"/>
      <c r="P86" s="38"/>
    </row>
    <row r="87" spans="3:16">
      <c r="C87" s="41"/>
      <c r="D87" s="41"/>
      <c r="E87" s="38"/>
      <c r="F87" s="38"/>
      <c r="G87" s="42"/>
      <c r="H87" s="41"/>
      <c r="I87" s="41"/>
      <c r="J87" s="38"/>
      <c r="K87" s="38"/>
      <c r="L87" s="38"/>
      <c r="M87" s="38"/>
      <c r="N87" s="38"/>
      <c r="O87" s="38"/>
      <c r="P87" s="38"/>
    </row>
    <row r="88" spans="3:16">
      <c r="C88" s="41"/>
      <c r="D88" s="41"/>
      <c r="E88" s="38"/>
      <c r="F88" s="38"/>
      <c r="G88" s="42"/>
      <c r="H88" s="41"/>
      <c r="I88" s="41"/>
      <c r="J88" s="38"/>
      <c r="K88" s="38"/>
      <c r="L88" s="38"/>
      <c r="M88" s="38"/>
      <c r="N88" s="38"/>
      <c r="O88" s="38"/>
      <c r="P88" s="38"/>
    </row>
    <row r="89" spans="3:16">
      <c r="C89" s="41"/>
      <c r="D89" s="41"/>
      <c r="E89" s="38"/>
      <c r="F89" s="38"/>
      <c r="G89" s="42"/>
      <c r="H89" s="41"/>
      <c r="I89" s="41"/>
      <c r="J89" s="38"/>
      <c r="K89" s="38"/>
      <c r="L89" s="38"/>
      <c r="M89" s="38"/>
      <c r="N89" s="38"/>
      <c r="O89" s="38"/>
      <c r="P89" s="38"/>
    </row>
    <row r="90" spans="3:16">
      <c r="C90" s="41"/>
      <c r="D90" s="41"/>
      <c r="E90" s="38"/>
      <c r="F90" s="38"/>
      <c r="G90" s="42"/>
      <c r="H90" s="41"/>
      <c r="I90" s="41"/>
      <c r="J90" s="38"/>
      <c r="K90" s="38"/>
      <c r="L90" s="38"/>
      <c r="M90" s="38"/>
      <c r="N90" s="38"/>
      <c r="O90" s="38"/>
      <c r="P90" s="38"/>
    </row>
    <row r="91" spans="3:16">
      <c r="C91" s="41"/>
      <c r="D91" s="41"/>
      <c r="E91" s="38"/>
      <c r="F91" s="38"/>
      <c r="G91" s="42"/>
      <c r="H91" s="41"/>
      <c r="I91" s="41"/>
      <c r="J91" s="38"/>
      <c r="K91" s="38"/>
      <c r="L91" s="38"/>
      <c r="M91" s="38"/>
      <c r="N91" s="38"/>
      <c r="O91" s="38"/>
      <c r="P91" s="38"/>
    </row>
    <row r="92" spans="3:16">
      <c r="C92" s="41"/>
      <c r="D92" s="41"/>
      <c r="E92" s="38"/>
      <c r="F92" s="38"/>
      <c r="G92" s="42"/>
      <c r="H92" s="41"/>
      <c r="I92" s="41"/>
      <c r="J92" s="38"/>
      <c r="K92" s="38"/>
      <c r="L92" s="38"/>
      <c r="M92" s="38"/>
      <c r="N92" s="38"/>
      <c r="O92" s="38"/>
      <c r="P92" s="38"/>
    </row>
    <row r="93" spans="3:16">
      <c r="C93" s="41"/>
      <c r="D93" s="41"/>
      <c r="E93" s="38"/>
      <c r="F93" s="38"/>
      <c r="G93" s="42"/>
      <c r="H93" s="41"/>
      <c r="I93" s="41"/>
      <c r="J93" s="38"/>
      <c r="K93" s="38"/>
      <c r="L93" s="38"/>
      <c r="M93" s="38"/>
      <c r="N93" s="38"/>
      <c r="O93" s="38"/>
      <c r="P93" s="38"/>
    </row>
    <row r="94" spans="3:16">
      <c r="C94" s="41"/>
      <c r="D94" s="41"/>
      <c r="E94" s="38"/>
      <c r="F94" s="38"/>
      <c r="G94" s="42"/>
      <c r="H94" s="41"/>
      <c r="I94" s="41"/>
      <c r="J94" s="38"/>
      <c r="K94" s="38"/>
      <c r="L94" s="38"/>
      <c r="M94" s="38"/>
      <c r="N94" s="38"/>
      <c r="O94" s="38"/>
      <c r="P94" s="38"/>
    </row>
    <row r="95" spans="3:16">
      <c r="C95" s="41"/>
      <c r="D95" s="41"/>
      <c r="E95" s="38"/>
      <c r="F95" s="38"/>
      <c r="G95" s="42"/>
      <c r="H95" s="41"/>
      <c r="I95" s="41"/>
      <c r="J95" s="38"/>
      <c r="K95" s="38"/>
      <c r="L95" s="38"/>
      <c r="M95" s="38"/>
      <c r="N95" s="38"/>
      <c r="O95" s="38"/>
      <c r="P95" s="38"/>
    </row>
    <row r="96" spans="3:16">
      <c r="C96" s="41"/>
      <c r="D96" s="41"/>
      <c r="E96" s="38"/>
      <c r="F96" s="38"/>
      <c r="G96" s="42"/>
      <c r="H96" s="41"/>
      <c r="I96" s="41"/>
      <c r="J96" s="38"/>
      <c r="K96" s="38"/>
      <c r="L96" s="38"/>
      <c r="M96" s="38"/>
      <c r="N96" s="38"/>
      <c r="O96" s="38"/>
      <c r="P96" s="38"/>
    </row>
    <row r="97" spans="3:16">
      <c r="C97" s="41"/>
      <c r="D97" s="41"/>
      <c r="E97" s="38"/>
      <c r="F97" s="38"/>
      <c r="G97" s="42"/>
      <c r="H97" s="41"/>
      <c r="I97" s="41"/>
      <c r="J97" s="38"/>
      <c r="K97" s="38"/>
      <c r="L97" s="38"/>
      <c r="M97" s="38"/>
      <c r="N97" s="38"/>
      <c r="O97" s="38"/>
      <c r="P97" s="38"/>
    </row>
    <row r="98" spans="3:16">
      <c r="C98" s="41"/>
      <c r="D98" s="41"/>
      <c r="E98" s="38"/>
      <c r="F98" s="38"/>
      <c r="G98" s="42"/>
      <c r="H98" s="41"/>
      <c r="I98" s="41"/>
      <c r="J98" s="38"/>
      <c r="K98" s="38"/>
      <c r="L98" s="38"/>
      <c r="M98" s="38"/>
      <c r="N98" s="38"/>
      <c r="O98" s="38"/>
      <c r="P98" s="38"/>
    </row>
    <row r="99" spans="3:16">
      <c r="C99" s="41"/>
      <c r="D99" s="41"/>
      <c r="E99" s="38"/>
      <c r="F99" s="38"/>
      <c r="G99" s="42"/>
      <c r="H99" s="41"/>
      <c r="I99" s="41"/>
      <c r="J99" s="38"/>
      <c r="K99" s="38"/>
      <c r="L99" s="38"/>
      <c r="M99" s="38"/>
      <c r="N99" s="38"/>
      <c r="O99" s="38"/>
      <c r="P99" s="38"/>
    </row>
    <row r="100" spans="3:16">
      <c r="C100" s="41"/>
      <c r="D100" s="41"/>
      <c r="E100" s="38"/>
      <c r="F100" s="38"/>
      <c r="G100" s="42"/>
      <c r="H100" s="41"/>
      <c r="I100" s="41"/>
      <c r="J100" s="38"/>
      <c r="K100" s="38"/>
      <c r="L100" s="38"/>
      <c r="M100" s="38"/>
      <c r="N100" s="38"/>
      <c r="O100" s="38"/>
      <c r="P100" s="38"/>
    </row>
    <row r="101" spans="3:16">
      <c r="C101" s="41"/>
      <c r="D101" s="41"/>
      <c r="E101" s="38"/>
      <c r="F101" s="38"/>
      <c r="G101" s="42"/>
      <c r="H101" s="41"/>
      <c r="I101" s="41"/>
      <c r="J101" s="38"/>
      <c r="K101" s="38"/>
      <c r="L101" s="38"/>
      <c r="M101" s="38"/>
      <c r="N101" s="38"/>
      <c r="O101" s="38"/>
      <c r="P101" s="38"/>
    </row>
    <row r="102" spans="3:16">
      <c r="C102" s="41"/>
      <c r="D102" s="41"/>
      <c r="E102" s="38"/>
      <c r="F102" s="38"/>
      <c r="G102" s="42"/>
      <c r="H102" s="41"/>
      <c r="I102" s="41"/>
      <c r="J102" s="38"/>
      <c r="K102" s="38"/>
      <c r="L102" s="38"/>
      <c r="M102" s="38"/>
      <c r="N102" s="38"/>
      <c r="O102" s="38"/>
      <c r="P102" s="38"/>
    </row>
    <row r="103" spans="3:16">
      <c r="C103" s="41"/>
      <c r="D103" s="41"/>
      <c r="E103" s="38"/>
      <c r="F103" s="38"/>
      <c r="G103" s="42"/>
      <c r="H103" s="41"/>
      <c r="I103" s="41"/>
      <c r="J103" s="38"/>
      <c r="K103" s="38"/>
      <c r="L103" s="38"/>
      <c r="M103" s="38"/>
      <c r="N103" s="38"/>
      <c r="O103" s="38"/>
      <c r="P103" s="38"/>
    </row>
    <row r="104" spans="3:16">
      <c r="C104" s="41"/>
      <c r="D104" s="41"/>
      <c r="E104" s="38"/>
      <c r="F104" s="38"/>
      <c r="G104" s="42"/>
      <c r="H104" s="41"/>
      <c r="I104" s="41"/>
      <c r="J104" s="38"/>
      <c r="K104" s="38"/>
      <c r="L104" s="38"/>
      <c r="M104" s="38"/>
      <c r="N104" s="38"/>
      <c r="O104" s="38"/>
      <c r="P104" s="38"/>
    </row>
    <row r="105" spans="3:16">
      <c r="C105" s="41"/>
      <c r="D105" s="41"/>
      <c r="E105" s="38"/>
      <c r="F105" s="38"/>
      <c r="G105" s="42"/>
      <c r="H105" s="41"/>
      <c r="I105" s="41"/>
      <c r="J105" s="38"/>
      <c r="K105" s="38"/>
      <c r="L105" s="38"/>
      <c r="M105" s="38"/>
      <c r="N105" s="38"/>
      <c r="O105" s="38"/>
      <c r="P105" s="38"/>
    </row>
    <row r="106" spans="3:16">
      <c r="C106" s="41"/>
      <c r="D106" s="41"/>
      <c r="E106" s="38"/>
      <c r="F106" s="38"/>
      <c r="G106" s="42"/>
      <c r="H106" s="41"/>
      <c r="I106" s="41"/>
      <c r="J106" s="38"/>
      <c r="K106" s="38"/>
      <c r="L106" s="38"/>
      <c r="M106" s="38"/>
      <c r="N106" s="38"/>
      <c r="O106" s="38"/>
      <c r="P106" s="38"/>
    </row>
    <row r="107" spans="3:16">
      <c r="C107" s="41"/>
      <c r="D107" s="41"/>
      <c r="E107" s="38"/>
      <c r="F107" s="38"/>
      <c r="G107" s="42"/>
      <c r="H107" s="41"/>
      <c r="I107" s="41"/>
      <c r="J107" s="38"/>
      <c r="K107" s="38"/>
      <c r="L107" s="38"/>
      <c r="M107" s="38"/>
      <c r="N107" s="38"/>
      <c r="O107" s="38"/>
      <c r="P107" s="38"/>
    </row>
    <row r="108" spans="3:16">
      <c r="C108" s="41"/>
      <c r="D108" s="41"/>
      <c r="E108" s="38"/>
      <c r="F108" s="38"/>
      <c r="G108" s="42"/>
      <c r="H108" s="41"/>
      <c r="I108" s="41"/>
      <c r="J108" s="38"/>
      <c r="K108" s="38"/>
      <c r="L108" s="38"/>
      <c r="M108" s="38"/>
      <c r="N108" s="38"/>
      <c r="O108" s="38"/>
      <c r="P108" s="38"/>
    </row>
    <row r="109" spans="3:16">
      <c r="C109" s="41"/>
      <c r="D109" s="41"/>
      <c r="E109" s="38"/>
      <c r="F109" s="38"/>
      <c r="G109" s="42"/>
      <c r="H109" s="41"/>
      <c r="I109" s="41"/>
      <c r="J109" s="38"/>
      <c r="K109" s="38"/>
      <c r="L109" s="38"/>
      <c r="M109" s="38"/>
      <c r="N109" s="38"/>
      <c r="O109" s="38"/>
      <c r="P109" s="38"/>
    </row>
    <row r="110" spans="3:16">
      <c r="C110" s="41"/>
      <c r="D110" s="41"/>
      <c r="E110" s="38"/>
      <c r="F110" s="38"/>
      <c r="G110" s="42"/>
      <c r="H110" s="41"/>
      <c r="I110" s="41"/>
      <c r="J110" s="38"/>
      <c r="K110" s="38"/>
      <c r="L110" s="38"/>
      <c r="M110" s="38"/>
      <c r="N110" s="38"/>
      <c r="O110" s="38"/>
      <c r="P110" s="38"/>
    </row>
    <row r="111" spans="3:16">
      <c r="C111" s="41"/>
      <c r="D111" s="41"/>
      <c r="E111" s="38"/>
      <c r="F111" s="38"/>
      <c r="G111" s="42"/>
      <c r="H111" s="41"/>
      <c r="I111" s="41"/>
      <c r="J111" s="38"/>
      <c r="K111" s="38"/>
      <c r="L111" s="38"/>
      <c r="M111" s="38"/>
      <c r="N111" s="38"/>
      <c r="O111" s="38"/>
      <c r="P111" s="38"/>
    </row>
    <row r="112" spans="3:16">
      <c r="C112" s="41"/>
      <c r="D112" s="41"/>
      <c r="E112" s="38"/>
      <c r="F112" s="38"/>
      <c r="G112" s="42"/>
      <c r="H112" s="41"/>
      <c r="I112" s="41"/>
      <c r="J112" s="38"/>
      <c r="K112" s="38"/>
      <c r="L112" s="38"/>
      <c r="M112" s="38"/>
      <c r="N112" s="38"/>
      <c r="O112" s="38"/>
      <c r="P112" s="38"/>
    </row>
    <row r="113" spans="3:16">
      <c r="C113" s="41"/>
      <c r="D113" s="41"/>
      <c r="E113" s="38"/>
      <c r="F113" s="38"/>
      <c r="G113" s="42"/>
      <c r="H113" s="41"/>
      <c r="I113" s="41"/>
      <c r="J113" s="38"/>
      <c r="K113" s="38"/>
      <c r="L113" s="38"/>
      <c r="M113" s="38"/>
      <c r="N113" s="38"/>
      <c r="O113" s="38"/>
      <c r="P113" s="38"/>
    </row>
    <row r="114" spans="3:16">
      <c r="C114" s="41"/>
      <c r="D114" s="41"/>
      <c r="E114" s="38"/>
      <c r="F114" s="38"/>
      <c r="G114" s="42"/>
      <c r="H114" s="41"/>
      <c r="I114" s="41"/>
      <c r="J114" s="38"/>
      <c r="K114" s="38"/>
      <c r="L114" s="38"/>
      <c r="M114" s="38"/>
      <c r="N114" s="38"/>
      <c r="O114" s="38"/>
      <c r="P114" s="38"/>
    </row>
    <row r="115" spans="3:16">
      <c r="C115" s="41"/>
      <c r="D115" s="41"/>
      <c r="E115" s="38"/>
      <c r="F115" s="38"/>
      <c r="G115" s="42"/>
      <c r="H115" s="41"/>
      <c r="I115" s="41"/>
      <c r="J115" s="38"/>
      <c r="K115" s="38"/>
      <c r="L115" s="38"/>
      <c r="M115" s="38"/>
      <c r="N115" s="38"/>
      <c r="O115" s="38"/>
      <c r="P115" s="38"/>
    </row>
    <row r="116" spans="3:16">
      <c r="C116" s="41"/>
      <c r="D116" s="41"/>
      <c r="E116" s="38"/>
      <c r="F116" s="38"/>
      <c r="G116" s="42"/>
      <c r="H116" s="41"/>
      <c r="I116" s="41"/>
      <c r="J116" s="38"/>
      <c r="K116" s="38"/>
      <c r="L116" s="38"/>
      <c r="M116" s="38"/>
      <c r="N116" s="38"/>
      <c r="O116" s="38"/>
      <c r="P116" s="38"/>
    </row>
    <row r="117" spans="3:16">
      <c r="C117" s="41"/>
      <c r="D117" s="41"/>
      <c r="E117" s="38"/>
      <c r="F117" s="38"/>
      <c r="G117" s="42"/>
      <c r="H117" s="41"/>
      <c r="I117" s="41"/>
      <c r="J117" s="38"/>
      <c r="K117" s="38"/>
      <c r="L117" s="38"/>
      <c r="M117" s="38"/>
      <c r="N117" s="38"/>
      <c r="O117" s="38"/>
      <c r="P117" s="38"/>
    </row>
    <row r="118" spans="3:16">
      <c r="C118" s="41"/>
      <c r="D118" s="41"/>
      <c r="E118" s="38"/>
      <c r="F118" s="38"/>
      <c r="G118" s="42"/>
      <c r="H118" s="41"/>
      <c r="I118" s="41"/>
      <c r="J118" s="38"/>
      <c r="K118" s="38"/>
      <c r="L118" s="38"/>
      <c r="M118" s="38"/>
      <c r="N118" s="38"/>
      <c r="O118" s="38"/>
      <c r="P118" s="38"/>
    </row>
    <row r="119" spans="3:16">
      <c r="C119" s="41"/>
      <c r="D119" s="41"/>
      <c r="E119" s="38"/>
      <c r="F119" s="38"/>
      <c r="G119" s="42"/>
      <c r="H119" s="41"/>
      <c r="I119" s="41"/>
      <c r="J119" s="38"/>
      <c r="K119" s="38"/>
      <c r="L119" s="38"/>
      <c r="M119" s="38"/>
      <c r="N119" s="38"/>
      <c r="O119" s="38"/>
      <c r="P119" s="38"/>
    </row>
    <row r="120" spans="3:16">
      <c r="C120" s="41"/>
      <c r="D120" s="41"/>
      <c r="E120" s="38"/>
      <c r="F120" s="38"/>
      <c r="G120" s="42"/>
      <c r="H120" s="41"/>
      <c r="I120" s="41"/>
      <c r="J120" s="38"/>
      <c r="K120" s="38"/>
      <c r="L120" s="38"/>
      <c r="M120" s="38"/>
      <c r="N120" s="38"/>
      <c r="O120" s="38"/>
      <c r="P120" s="38"/>
    </row>
    <row r="121" spans="3:16">
      <c r="C121" s="41"/>
      <c r="D121" s="41"/>
      <c r="E121" s="38"/>
      <c r="F121" s="38"/>
      <c r="G121" s="42"/>
      <c r="H121" s="41"/>
      <c r="I121" s="41"/>
      <c r="J121" s="38"/>
      <c r="K121" s="38"/>
      <c r="L121" s="38"/>
      <c r="M121" s="38"/>
      <c r="N121" s="38"/>
      <c r="O121" s="38"/>
      <c r="P121" s="38"/>
    </row>
    <row r="122" spans="3:16">
      <c r="C122" s="41"/>
      <c r="D122" s="41"/>
      <c r="E122" s="38"/>
      <c r="F122" s="38"/>
      <c r="G122" s="42"/>
      <c r="H122" s="41"/>
      <c r="I122" s="41"/>
      <c r="J122" s="38"/>
      <c r="K122" s="38"/>
      <c r="L122" s="38"/>
      <c r="M122" s="38"/>
      <c r="N122" s="38"/>
      <c r="O122" s="38"/>
      <c r="P122" s="38"/>
    </row>
    <row r="123" spans="3:16">
      <c r="C123" s="41"/>
      <c r="D123" s="41"/>
      <c r="E123" s="38"/>
      <c r="F123" s="38"/>
      <c r="G123" s="42"/>
      <c r="H123" s="41"/>
      <c r="I123" s="41"/>
      <c r="J123" s="38"/>
      <c r="K123" s="38"/>
      <c r="L123" s="38"/>
      <c r="M123" s="38"/>
      <c r="N123" s="38"/>
      <c r="O123" s="38"/>
      <c r="P123" s="38"/>
    </row>
    <row r="124" spans="3:16">
      <c r="C124" s="41"/>
      <c r="D124" s="41"/>
      <c r="E124" s="38"/>
      <c r="F124" s="38"/>
      <c r="G124" s="42"/>
      <c r="H124" s="41"/>
      <c r="I124" s="41"/>
      <c r="J124" s="38"/>
      <c r="K124" s="38"/>
      <c r="L124" s="38"/>
      <c r="M124" s="38"/>
      <c r="N124" s="38"/>
      <c r="O124" s="38"/>
      <c r="P124" s="38"/>
    </row>
    <row r="125" spans="3:16">
      <c r="C125" s="41"/>
      <c r="D125" s="41"/>
      <c r="E125" s="38"/>
      <c r="F125" s="38"/>
      <c r="G125" s="42"/>
      <c r="H125" s="41"/>
      <c r="I125" s="41"/>
      <c r="J125" s="38"/>
      <c r="K125" s="38"/>
      <c r="L125" s="38"/>
      <c r="M125" s="38"/>
      <c r="N125" s="38"/>
      <c r="O125" s="38"/>
      <c r="P125" s="38"/>
    </row>
  </sheetData>
  <sheetProtection algorithmName="SHA-512" hashValue="7QktMkz0JonBNvm97p9mk5DKqHTOIQV1I/UZu2lm7nXB7Jv6IjFXG27wWNUcoEMwrvLc6v52ZBMsgIq87a9xEQ==" saltValue="CDC4MtzTiqEkExNpI0NjxQ==" spinCount="100000" sheet="1" objects="1" scenarios="1" selectLockedCells="1"/>
  <sortState xmlns:xlrd2="http://schemas.microsoft.com/office/spreadsheetml/2017/richdata2" ref="X26:AA44">
    <sortCondition ref="X26:X44"/>
  </sortState>
  <mergeCells count="92">
    <mergeCell ref="C12:D12"/>
    <mergeCell ref="C13:D13"/>
    <mergeCell ref="E12:I12"/>
    <mergeCell ref="E13:I13"/>
    <mergeCell ref="F26:G26"/>
    <mergeCell ref="C23:C25"/>
    <mergeCell ref="I23:J24"/>
    <mergeCell ref="G14:I14"/>
    <mergeCell ref="F18:I19"/>
    <mergeCell ref="F20:I21"/>
    <mergeCell ref="J12:J17"/>
    <mergeCell ref="G15:I15"/>
    <mergeCell ref="D14:E14"/>
    <mergeCell ref="D23:E25"/>
    <mergeCell ref="D26:E26"/>
    <mergeCell ref="H23:H25"/>
    <mergeCell ref="D15:F15"/>
    <mergeCell ref="D46:E46"/>
    <mergeCell ref="D47:E47"/>
    <mergeCell ref="F45:G45"/>
    <mergeCell ref="D42:E44"/>
    <mergeCell ref="F42:G44"/>
    <mergeCell ref="D31:E31"/>
    <mergeCell ref="D30:E30"/>
    <mergeCell ref="D28:E28"/>
    <mergeCell ref="D29:E29"/>
    <mergeCell ref="D32:E32"/>
    <mergeCell ref="D33:E33"/>
    <mergeCell ref="D45:E45"/>
    <mergeCell ref="F46:G46"/>
    <mergeCell ref="D57:E57"/>
    <mergeCell ref="D56:E56"/>
    <mergeCell ref="F53:G53"/>
    <mergeCell ref="F47:G47"/>
    <mergeCell ref="F48:G48"/>
    <mergeCell ref="F49:G49"/>
    <mergeCell ref="F57:G57"/>
    <mergeCell ref="F50:G50"/>
    <mergeCell ref="F54:G54"/>
    <mergeCell ref="F56:G56"/>
    <mergeCell ref="F51:G51"/>
    <mergeCell ref="F52:G52"/>
    <mergeCell ref="F55:G55"/>
    <mergeCell ref="D55:E55"/>
    <mergeCell ref="D48:E48"/>
    <mergeCell ref="D53:E53"/>
    <mergeCell ref="F62:G62"/>
    <mergeCell ref="F63:G63"/>
    <mergeCell ref="D58:E58"/>
    <mergeCell ref="F64:G64"/>
    <mergeCell ref="D60:E60"/>
    <mergeCell ref="D64:E64"/>
    <mergeCell ref="D61:E61"/>
    <mergeCell ref="D62:E62"/>
    <mergeCell ref="D63:E63"/>
    <mergeCell ref="F59:G59"/>
    <mergeCell ref="D59:E59"/>
    <mergeCell ref="F60:G60"/>
    <mergeCell ref="F58:G58"/>
    <mergeCell ref="F61:G61"/>
    <mergeCell ref="D54:E54"/>
    <mergeCell ref="K23:P23"/>
    <mergeCell ref="F23:G25"/>
    <mergeCell ref="N43:P43"/>
    <mergeCell ref="F27:G27"/>
    <mergeCell ref="F28:G28"/>
    <mergeCell ref="K24:M24"/>
    <mergeCell ref="C39:P39"/>
    <mergeCell ref="D51:E51"/>
    <mergeCell ref="D52:E52"/>
    <mergeCell ref="F32:G32"/>
    <mergeCell ref="D49:E49"/>
    <mergeCell ref="D50:E50"/>
    <mergeCell ref="F33:G33"/>
    <mergeCell ref="C42:C44"/>
    <mergeCell ref="D27:E27"/>
    <mergeCell ref="R14:T14"/>
    <mergeCell ref="R18:T18"/>
    <mergeCell ref="R19:T20"/>
    <mergeCell ref="O21:Q21"/>
    <mergeCell ref="I42:J43"/>
    <mergeCell ref="R24:T24"/>
    <mergeCell ref="N24:P24"/>
    <mergeCell ref="C17:I17"/>
    <mergeCell ref="R43:T43"/>
    <mergeCell ref="F29:G29"/>
    <mergeCell ref="F30:G30"/>
    <mergeCell ref="F31:G31"/>
    <mergeCell ref="K42:P42"/>
    <mergeCell ref="K43:M43"/>
    <mergeCell ref="R16:T17"/>
    <mergeCell ref="H42:H44"/>
  </mergeCells>
  <dataValidations count="36">
    <dataValidation type="date" allowBlank="1" showInputMessage="1" showErrorMessage="1" errorTitle="Error en la Fecha de la Licencia" error="Debes de poner una fecha válida entre el 1 de Diciembre del 2017 y todo el año 2018" promptTitle="Pon una fecha actualizada" prompt="Usa el formato:_x000a_    dd-mm-aa_x000a_ (día-mes-año)" sqref="D15:F15" xr:uid="{00000000-0002-0000-0000-000000000000}">
      <formula1>43800</formula1>
      <formula2>44196</formula2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26" xr:uid="{00000000-0002-0000-0000-000001000000}">
      <formula1>D15</formula1>
    </dataValidation>
    <dataValidation type="textLength" operator="equal" showInputMessage="1" showErrorMessage="1" errorTitle="D.N.I. Erróneo" error="La longitud del DNI debe ser de 8 dígitos más la letra._x000a__x000a_De ser correcto, rellena con 0 por la izquierda._x000a__x000a_En el caso de extrangeros, será de una letra al principio, 7 números y una letra al final." prompt="Poner 0 delante si D.N.I. menor de 8 números" sqref="C26:C33 C45:C64" xr:uid="{00000000-0002-0000-0000-000002000000}">
      <formula1>9</formula1>
    </dataValidation>
    <dataValidation type="textLength" allowBlank="1" showErrorMessage="1" errorTitle="Error en la selección" error="Pon sólo la X sin espacios" sqref="K26:P33 K45:P64" xr:uid="{00000000-0002-0000-0000-000003000000}">
      <formula1>0</formula1>
      <formula2>1</formula2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31" xr:uid="{00000000-0002-0000-0000-000004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28" xr:uid="{00000000-0002-0000-0000-000005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29" xr:uid="{00000000-0002-0000-0000-000006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30" xr:uid="{00000000-0002-0000-0000-000007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32" xr:uid="{00000000-0002-0000-0000-000008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33" xr:uid="{00000000-0002-0000-0000-000009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45" xr:uid="{00000000-0002-0000-0000-00000A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46" xr:uid="{00000000-0002-0000-0000-00000B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47" xr:uid="{00000000-0002-0000-0000-00000C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48" xr:uid="{00000000-0002-0000-0000-00000D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49" xr:uid="{00000000-0002-0000-0000-00000E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0" xr:uid="{00000000-0002-0000-0000-00000F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1" xr:uid="{00000000-0002-0000-0000-000010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2" xr:uid="{00000000-0002-0000-0000-000011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3" xr:uid="{00000000-0002-0000-0000-000012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4" xr:uid="{00000000-0002-0000-0000-000013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5" xr:uid="{00000000-0002-0000-0000-000014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6" xr:uid="{00000000-0002-0000-0000-000015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7" xr:uid="{00000000-0002-0000-0000-000016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8" xr:uid="{00000000-0002-0000-0000-000017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59" xr:uid="{00000000-0002-0000-0000-000018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60" xr:uid="{00000000-0002-0000-0000-000019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61" xr:uid="{00000000-0002-0000-0000-00001A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62" xr:uid="{00000000-0002-0000-0000-00001B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63" xr:uid="{00000000-0002-0000-0000-00001C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64" xr:uid="{00000000-0002-0000-0000-00001D000000}">
      <formula1>D15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H27" xr:uid="{00000000-0002-0000-0000-00001E000000}">
      <formula1>D15</formula1>
    </dataValidation>
    <dataValidation type="whole" operator="greaterThan" allowBlank="1" showInputMessage="1" showErrorMessage="1" sqref="D14:E14" xr:uid="{00000000-0002-0000-0000-00001F000000}">
      <formula1>0</formula1>
    </dataValidation>
    <dataValidation type="whole" operator="notEqual" allowBlank="1" showInputMessage="1" showErrorMessage="1" error="Actualiza la fecha" sqref="T8" xr:uid="{00000000-0002-0000-0000-000020000000}">
      <formula1>1</formula1>
    </dataValidation>
    <dataValidation type="list" allowBlank="1" showInputMessage="1" showErrorMessage="1" promptTitle="Datos antiguos" prompt="Introduce la Categoría Antigua" sqref="I26:I33 I45:I64" xr:uid="{00000000-0002-0000-0000-000021000000}">
      <formula1>$V$5:$V$7</formula1>
    </dataValidation>
    <dataValidation type="list" allowBlank="1" showInputMessage="1" showErrorMessage="1" promptTitle="Datos Antiguos" prompt="Introduce la Modalidad Antigua" sqref="J26:J33 J45:J64" xr:uid="{00000000-0002-0000-0000-000022000000}">
      <formula1>$V$10:$V$15</formula1>
    </dataValidation>
    <dataValidation type="list" allowBlank="1" showInputMessage="1" showErrorMessage="1" sqref="E12:I12" xr:uid="{00000000-0002-0000-0000-000023000000}">
      <formula1>$X$26:$X$45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1200" verticalDpi="1200"/>
  <rowBreaks count="1" manualBreakCount="1">
    <brk id="37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AK33"/>
  <sheetViews>
    <sheetView showGridLines="0" topLeftCell="T1" workbookViewId="0">
      <selection activeCell="Z3" sqref="Z3"/>
    </sheetView>
  </sheetViews>
  <sheetFormatPr baseColWidth="10" defaultRowHeight="25" customHeight="1"/>
  <cols>
    <col min="1" max="1" width="1.33203125" style="4" hidden="1" customWidth="1"/>
    <col min="2" max="2" width="10.6640625" style="4" hidden="1" customWidth="1"/>
    <col min="3" max="3" width="20.6640625" style="4" hidden="1" customWidth="1"/>
    <col min="4" max="4" width="40.6640625" style="4" hidden="1" customWidth="1"/>
    <col min="5" max="6" width="12.6640625" style="4" hidden="1" customWidth="1"/>
    <col min="7" max="7" width="10.6640625" style="4" hidden="1" customWidth="1"/>
    <col min="8" max="8" width="10.6640625" style="12" hidden="1" customWidth="1"/>
    <col min="9" max="10" width="10.6640625" style="4" hidden="1" customWidth="1"/>
    <col min="11" max="11" width="7.6640625" style="12" hidden="1" customWidth="1"/>
    <col min="12" max="13" width="13.33203125" style="12" hidden="1" customWidth="1"/>
    <col min="14" max="14" width="9.33203125" style="12" hidden="1" customWidth="1"/>
    <col min="15" max="15" width="5.83203125" style="12" hidden="1" customWidth="1"/>
    <col min="16" max="16" width="15.6640625" style="12" hidden="1" customWidth="1"/>
    <col min="17" max="18" width="6.6640625" style="12" hidden="1" customWidth="1"/>
    <col min="19" max="19" width="11.5" style="4" hidden="1" customWidth="1"/>
    <col min="20" max="39" width="11.5" style="4" customWidth="1"/>
    <col min="40" max="16384" width="10.83203125" style="4"/>
  </cols>
  <sheetData>
    <row r="1" spans="2:37" ht="25" customHeight="1" thickBot="1">
      <c r="B1" s="179" t="s">
        <v>13</v>
      </c>
      <c r="C1" s="180"/>
      <c r="D1" s="181"/>
      <c r="E1" s="179" t="s">
        <v>14</v>
      </c>
      <c r="F1" s="180"/>
      <c r="G1" s="54"/>
      <c r="H1" s="8"/>
      <c r="I1" s="1"/>
      <c r="J1" s="97"/>
      <c r="K1" s="97"/>
      <c r="L1" s="97"/>
      <c r="M1" s="97"/>
      <c r="N1" s="97"/>
      <c r="O1" s="97"/>
      <c r="P1" s="97"/>
      <c r="Q1" s="46"/>
      <c r="R1" s="46"/>
      <c r="S1" s="97"/>
      <c r="T1" s="1"/>
      <c r="U1" s="208" t="s">
        <v>123</v>
      </c>
      <c r="V1" s="208"/>
      <c r="W1" s="208"/>
      <c r="X1" s="208"/>
      <c r="AA1" s="208" t="s">
        <v>46</v>
      </c>
      <c r="AB1" s="208"/>
      <c r="AC1" s="208"/>
      <c r="AD1" s="208"/>
      <c r="AE1" s="208"/>
    </row>
    <row r="2" spans="2:37" ht="25" customHeight="1" thickBot="1">
      <c r="B2" s="182" t="s">
        <v>24</v>
      </c>
      <c r="C2" s="183"/>
      <c r="D2" s="183"/>
      <c r="E2" s="6"/>
      <c r="F2" s="5" t="s">
        <v>25</v>
      </c>
      <c r="G2" s="6"/>
      <c r="H2" s="9"/>
      <c r="I2" s="1"/>
      <c r="J2" s="1"/>
      <c r="K2" s="46"/>
      <c r="L2" s="46"/>
      <c r="M2" s="46"/>
      <c r="N2" s="46"/>
      <c r="O2" s="46"/>
      <c r="P2" s="47"/>
      <c r="Q2" s="47"/>
      <c r="R2" s="47"/>
      <c r="U2" s="208"/>
      <c r="V2" s="208"/>
      <c r="W2" s="208"/>
      <c r="X2" s="208"/>
      <c r="AA2" s="208"/>
      <c r="AB2" s="208"/>
      <c r="AC2" s="208"/>
      <c r="AD2" s="208"/>
      <c r="AE2" s="208"/>
      <c r="AG2" s="197" t="s">
        <v>47</v>
      </c>
      <c r="AH2" s="198"/>
      <c r="AI2" s="198"/>
      <c r="AJ2" s="198"/>
      <c r="AK2" s="24">
        <f ca="1">(R5-Q5)+(R6-Q6)+(R7-Q7)+(R8-Q8)+(R9-Q9)+(R10-Q10)+(R11-Q11)+(R12-Q12)+(R13-Q13)+(R14-Q14)+(R15-Q15)+(R16-Q16)+(R17-Q17)+(R18-Q18)+(R19-Q19)+(R20-Q20)+(R21-Q21)+(R22-Q22)+(R23-Q23)+(R24-Q24)+(R25-Q25)+(R26-Q26)+(R27-Q27)+(R28-Q28)+(R29-Q29)+(R30-Q30)+(R31-Q31)+(R32-Q32)</f>
        <v>0</v>
      </c>
    </row>
    <row r="3" spans="2:37" ht="25" customHeight="1" thickBot="1">
      <c r="B3" s="186" t="s">
        <v>15</v>
      </c>
      <c r="C3" s="184" t="s">
        <v>16</v>
      </c>
      <c r="D3" s="184" t="s">
        <v>17</v>
      </c>
      <c r="E3" s="184" t="s">
        <v>30</v>
      </c>
      <c r="F3" s="184" t="s">
        <v>31</v>
      </c>
      <c r="G3" s="188" t="s">
        <v>107</v>
      </c>
      <c r="H3" s="188"/>
      <c r="I3" s="192" t="s">
        <v>105</v>
      </c>
      <c r="J3" s="192"/>
      <c r="K3" s="189" t="s">
        <v>19</v>
      </c>
      <c r="L3" s="189"/>
      <c r="M3" s="189"/>
      <c r="N3" s="189"/>
      <c r="O3" s="189"/>
      <c r="P3" s="189"/>
      <c r="Q3" s="168" t="s">
        <v>109</v>
      </c>
      <c r="R3" s="193" t="s">
        <v>110</v>
      </c>
      <c r="S3" s="23"/>
      <c r="T3" s="23"/>
      <c r="V3" s="16" t="s">
        <v>20</v>
      </c>
      <c r="W3" s="16" t="s">
        <v>22</v>
      </c>
      <c r="X3" s="16" t="s">
        <v>43</v>
      </c>
      <c r="AC3" s="16" t="s">
        <v>20</v>
      </c>
      <c r="AD3" s="16" t="s">
        <v>22</v>
      </c>
      <c r="AE3" s="16" t="s">
        <v>43</v>
      </c>
      <c r="AG3" s="195" t="s">
        <v>48</v>
      </c>
      <c r="AH3" s="196"/>
      <c r="AI3" s="196"/>
      <c r="AJ3" s="196"/>
      <c r="AK3" s="120">
        <v>0</v>
      </c>
    </row>
    <row r="4" spans="2:37" ht="25" customHeight="1" thickBot="1">
      <c r="B4" s="187"/>
      <c r="C4" s="185"/>
      <c r="D4" s="185"/>
      <c r="E4" s="185"/>
      <c r="F4" s="185"/>
      <c r="G4" s="92" t="s">
        <v>103</v>
      </c>
      <c r="H4" s="93" t="s">
        <v>108</v>
      </c>
      <c r="I4" s="86" t="s">
        <v>103</v>
      </c>
      <c r="J4" s="94" t="s">
        <v>108</v>
      </c>
      <c r="K4" s="190"/>
      <c r="L4" s="191"/>
      <c r="M4" s="191"/>
      <c r="N4" s="191"/>
      <c r="O4" s="191"/>
      <c r="P4" s="191"/>
      <c r="Q4" s="169"/>
      <c r="R4" s="194"/>
      <c r="U4" s="16" t="s">
        <v>32</v>
      </c>
      <c r="V4" s="121">
        <v>44</v>
      </c>
      <c r="W4" s="121">
        <v>20</v>
      </c>
      <c r="X4" s="121">
        <v>15</v>
      </c>
      <c r="AA4" s="25" t="s">
        <v>41</v>
      </c>
      <c r="AB4" s="26"/>
      <c r="AC4" s="22">
        <f ca="1">SUMPRODUCT((H5:H32="Básica A")*(G5:G32="Mayor")*1)</f>
        <v>0</v>
      </c>
      <c r="AD4" s="22">
        <f ca="1">SUMPRODUCT((H5:H32="Básica A")*(G5:G32="Juvenil")*1)</f>
        <v>0</v>
      </c>
      <c r="AE4" s="22">
        <f ca="1">SUMPRODUCT((H5:H32="Básica A")*(G5:G32="Infantil")*1)</f>
        <v>0</v>
      </c>
    </row>
    <row r="5" spans="2:37" ht="25" customHeight="1">
      <c r="B5" s="80" t="str">
        <f ca="1">IF('Impreso de Licencias'!C26="","",CELL("contenido",'Impreso de Licencias'!C26))</f>
        <v/>
      </c>
      <c r="C5" s="78" t="str">
        <f ca="1">IF('Impreso de Licencias'!C26="","",PROPER((CELL("contenido",'Impreso de Licencias'!D26))))</f>
        <v/>
      </c>
      <c r="D5" s="78" t="str">
        <f ca="1">IF('Impreso de Licencias'!C26="","",PROPER((CELL("contenido",'Impreso de Licencias'!F26))))</f>
        <v/>
      </c>
      <c r="E5" s="79" t="str">
        <f ca="1">IF('Impreso de Licencias'!C26="","",CELL("contenido",'Impreso de Licencias'!H26))</f>
        <v/>
      </c>
      <c r="F5" s="79" t="str">
        <f ca="1">IF(B5="","",IF(G1="","",G1))</f>
        <v/>
      </c>
      <c r="G5" s="52" t="str">
        <f ca="1">IF(B5="","",IF('Impreso de Licencias'!V26&gt;=18,"Mayor",IF('Impreso de Licencias'!V26&gt;=14,"Juvenil","Infantil")))</f>
        <v/>
      </c>
      <c r="H5" s="52" t="str">
        <f ca="1">IF(B5="","",IF(MATCH("X",'Impreso de Licencias'!K26:P26,0)=1,"Básica A",IF(MATCH("X",'Impreso de Licencias'!K26:P26,0)=2,"Básica B",IF(MATCH("X",'Impreso de Licencias'!K26:P26,0)=3,"Básica B1",IF(MATCH("X",'Impreso de Licencias'!K26:P26,0)=4,"Plus A",IF(MATCH("X",'Impreso de Licencias'!K26:P26,0)=5,"Plus B",IF(MATCH("X",'Impreso de Licencias'!K26:P26,0)=6,"Plus B1")))))))</f>
        <v/>
      </c>
      <c r="I5" s="78" t="str">
        <f ca="1">IF('Impreso de Licencias'!C26="","",PROPER((CELL("contenido",'Impreso de Licencias'!I26))))</f>
        <v/>
      </c>
      <c r="J5" s="78" t="str">
        <f ca="1">IF('Impreso de Licencias'!C26="","",PROPER((CELL("contenido",'Impreso de Licencias'!J26))))</f>
        <v/>
      </c>
      <c r="K5" s="172" t="str">
        <f>IF('Impreso de Licencias'!E12="","",'Impreso de Licencias'!E12)</f>
        <v/>
      </c>
      <c r="L5" s="172"/>
      <c r="M5" s="172"/>
      <c r="N5" s="172"/>
      <c r="O5" s="172"/>
      <c r="P5" s="172"/>
      <c r="Q5" s="117" t="str">
        <f ca="1">IF(B5="","0",VLOOKUP(J5,U3:X9,MATCH(I5,U3:X3,0)))</f>
        <v>0</v>
      </c>
      <c r="R5" s="81" t="str">
        <f ca="1">IF(B5="","0",VLOOKUP(CELL("contenido",H5),U3:X9,MATCH(CELL("contenido",G5),U3:X3,0),FALSE))</f>
        <v>0</v>
      </c>
      <c r="U5" s="16" t="s">
        <v>33</v>
      </c>
      <c r="V5" s="121">
        <v>58</v>
      </c>
      <c r="W5" s="121">
        <v>33</v>
      </c>
      <c r="X5" s="121">
        <v>28</v>
      </c>
      <c r="AA5" s="25" t="s">
        <v>42</v>
      </c>
      <c r="AB5" s="26"/>
      <c r="AC5" s="22">
        <f ca="1">SUMPRODUCT((H5:H32="Básica B")*(G5:G32="Mayor")*1)</f>
        <v>0</v>
      </c>
      <c r="AD5" s="22">
        <f ca="1">SUMPRODUCT((H5:H32="Básica B")*(G5:G32="Juvenil")*1)</f>
        <v>0</v>
      </c>
      <c r="AE5" s="22">
        <f ca="1">SUMPRODUCT((H5:H32="Básica B")*(G5:G32="Infantil")*1)</f>
        <v>0</v>
      </c>
      <c r="AG5" s="199" t="s">
        <v>51</v>
      </c>
      <c r="AH5" s="200"/>
      <c r="AI5" s="200"/>
      <c r="AJ5" s="200"/>
      <c r="AK5" s="201"/>
    </row>
    <row r="6" spans="2:37" ht="25" customHeight="1">
      <c r="B6" s="13" t="str">
        <f ca="1">IF('Impreso de Licencias'!C27="","",CELL("contenido",'Impreso de Licencias'!C27))</f>
        <v/>
      </c>
      <c r="C6" s="27" t="str">
        <f ca="1">IF('Impreso de Licencias'!C27="","",PROPER((CELL("contenido",'Impreso de Licencias'!D27))))</f>
        <v/>
      </c>
      <c r="D6" s="27" t="str">
        <f ca="1">IF('Impreso de Licencias'!C27="","",PROPER((CELL("contenido",'Impreso de Licencias'!F27))))</f>
        <v/>
      </c>
      <c r="E6" s="7" t="str">
        <f ca="1">IF('Impreso de Licencias'!C27="","",CELL("contenido",'Impreso de Licencias'!H27))</f>
        <v/>
      </c>
      <c r="F6" s="7" t="str">
        <f ca="1">IF(B6="","",F5)</f>
        <v/>
      </c>
      <c r="G6" s="21" t="str">
        <f ca="1">IF(B6="","",IF('Impreso de Licencias'!V27&gt;=18,"Mayor",IF('Impreso de Licencias'!V27&gt;=14,"Juvenil","Infantil")))</f>
        <v/>
      </c>
      <c r="H6" s="21" t="str">
        <f ca="1">IF(B6="","",IF(MATCH("X",'Impreso de Licencias'!K27:P27,0)=1,"Básica A",IF(MATCH("X",'Impreso de Licencias'!K27:P27,0)=2,"Básica B",IF(MATCH("X",'Impreso de Licencias'!K27:P27,0)=3,"Básica B1",IF(MATCH("X",'Impreso de Licencias'!K27:P27,0)=4,"Plus A",IF(MATCH("X",'Impreso de Licencias'!K27:P27,0)=5,"Plus B",IF(MATCH("X",'Impreso de Licencias'!K27:P27,0)=6,"Plus B1")))))))</f>
        <v/>
      </c>
      <c r="I6" s="27" t="str">
        <f ca="1">IF('Impreso de Licencias'!C27="","",PROPER((CELL("contenido",'Impreso de Licencias'!I27))))</f>
        <v/>
      </c>
      <c r="J6" s="27" t="str">
        <f ca="1">IF('Impreso de Licencias'!C27="","",PROPER((CELL("contenido",'Impreso de Licencias'!J27))))</f>
        <v/>
      </c>
      <c r="K6" s="171" t="str">
        <f t="shared" ref="K6:K32" ca="1" si="0">IF(B6="","",CELL("contenido",K5))</f>
        <v/>
      </c>
      <c r="L6" s="171"/>
      <c r="M6" s="171"/>
      <c r="N6" s="171"/>
      <c r="O6" s="171"/>
      <c r="P6" s="171"/>
      <c r="Q6" s="117" t="str">
        <f ca="1">IF(B6="","0",VLOOKUP(J6,U3:X9,MATCH(I6,U3:X3,0)))</f>
        <v>0</v>
      </c>
      <c r="R6" s="81" t="str">
        <f ca="1">IF(B6="","0",VLOOKUP(CELL("contenido",H6),U3:X9,MATCH(CELL("contenido",G6),U3:X3,0),FALSE))</f>
        <v>0</v>
      </c>
      <c r="U6" s="16" t="s">
        <v>34</v>
      </c>
      <c r="V6" s="121">
        <v>72</v>
      </c>
      <c r="W6" s="121">
        <v>65</v>
      </c>
      <c r="X6" s="121">
        <v>58</v>
      </c>
      <c r="AA6" s="25" t="s">
        <v>37</v>
      </c>
      <c r="AB6" s="26"/>
      <c r="AC6" s="22">
        <f ca="1">SUMPRODUCT((H5:H32="Básica B1")*(G5:G32="Mayor")*1)</f>
        <v>0</v>
      </c>
      <c r="AD6" s="22">
        <f ca="1">SUMPRODUCT((H5:H32="Básica B1")*(G5:G32="Juvenil")*1)</f>
        <v>0</v>
      </c>
      <c r="AE6" s="22">
        <f ca="1">SUMPRODUCT((H5:H32="Básica B1")*(G5:G32="Infantil")*1)</f>
        <v>0</v>
      </c>
      <c r="AG6" s="202" t="s">
        <v>120</v>
      </c>
      <c r="AH6" s="203"/>
      <c r="AI6" s="203"/>
      <c r="AJ6" s="203"/>
      <c r="AK6" s="204"/>
    </row>
    <row r="7" spans="2:37" ht="25" customHeight="1" thickBot="1">
      <c r="B7" s="13" t="str">
        <f ca="1">IF('Impreso de Licencias'!C28="","",CELL("contenido",'Impreso de Licencias'!C28))</f>
        <v/>
      </c>
      <c r="C7" s="27" t="str">
        <f ca="1">IF('Impreso de Licencias'!C28="","",PROPER((CELL("contenido",'Impreso de Licencias'!D28))))</f>
        <v/>
      </c>
      <c r="D7" s="27" t="str">
        <f ca="1">IF('Impreso de Licencias'!C28="","",PROPER((CELL("contenido",'Impreso de Licencias'!F28))))</f>
        <v/>
      </c>
      <c r="E7" s="7" t="str">
        <f ca="1">IF('Impreso de Licencias'!C28="","",CELL("contenido",'Impreso de Licencias'!H28))</f>
        <v/>
      </c>
      <c r="F7" s="7" t="str">
        <f t="shared" ref="F7:F32" ca="1" si="1">IF(B7="","",F6)</f>
        <v/>
      </c>
      <c r="G7" s="21" t="str">
        <f ca="1">IF(B7="","",IF('Impreso de Licencias'!V28&gt;=18,"Mayor",IF('Impreso de Licencias'!V28&gt;=14,"Juvenil","Infantil")))</f>
        <v/>
      </c>
      <c r="H7" s="21" t="str">
        <f ca="1">IF(B7="","",IF(MATCH("X",'Impreso de Licencias'!K28:P28,0)=1,"Básica A",IF(MATCH("X",'Impreso de Licencias'!K28:P28,0)=2,"Básica B",IF(MATCH("X",'Impreso de Licencias'!K28:P28,0)=3,"Básica B1",IF(MATCH("X",'Impreso de Licencias'!K28:P28,0)=4,"Plus A",IF(MATCH("X",'Impreso de Licencias'!K28:P28,0)=5,"Plus B",IF(MATCH("X",'Impreso de Licencias'!K28:P28,0)=6,"Plus B1")))))))</f>
        <v/>
      </c>
      <c r="I7" s="27" t="str">
        <f ca="1">IF('Impreso de Licencias'!C28="","",PROPER((CELL("contenido",'Impreso de Licencias'!I28))))</f>
        <v/>
      </c>
      <c r="J7" s="27" t="str">
        <f ca="1">IF('Impreso de Licencias'!C28="","",PROPER((CELL("contenido",'Impreso de Licencias'!J28))))</f>
        <v/>
      </c>
      <c r="K7" s="171" t="str">
        <f t="shared" ca="1" si="0"/>
        <v/>
      </c>
      <c r="L7" s="171"/>
      <c r="M7" s="171"/>
      <c r="N7" s="171"/>
      <c r="O7" s="171"/>
      <c r="P7" s="171"/>
      <c r="Q7" s="117" t="str">
        <f ca="1">IF(B7="","0",VLOOKUP(J7,U3:X9,MATCH(I7,U3:X3,0)))</f>
        <v>0</v>
      </c>
      <c r="R7" s="81" t="str">
        <f ca="1">IF(B7="","0",VLOOKUP(CELL("contenido",H7),U3:X9,MATCH(CELL("contenido",G7),U3:X3,0),FALSE))</f>
        <v>0</v>
      </c>
      <c r="U7" s="16" t="s">
        <v>21</v>
      </c>
      <c r="V7" s="121">
        <v>82</v>
      </c>
      <c r="W7" s="121">
        <v>67</v>
      </c>
      <c r="X7" s="121">
        <v>60</v>
      </c>
      <c r="AA7" s="25" t="s">
        <v>38</v>
      </c>
      <c r="AB7" s="26"/>
      <c r="AC7" s="22">
        <f ca="1">SUMPRODUCT((H5:H32="Plus A")*(G5:G32="Mayor")*1)</f>
        <v>0</v>
      </c>
      <c r="AD7" s="22">
        <f ca="1">SUMPRODUCT((H5:H32="Plus A")*(G5:G32="Juvenil")*1)</f>
        <v>0</v>
      </c>
      <c r="AE7" s="22">
        <f ca="1">SUMPRODUCT((H5:H32="Plus A")*(G5:G32="Infantil")*1)</f>
        <v>0</v>
      </c>
      <c r="AG7" s="205"/>
      <c r="AH7" s="206"/>
      <c r="AI7" s="206"/>
      <c r="AJ7" s="206"/>
      <c r="AK7" s="207"/>
    </row>
    <row r="8" spans="2:37" ht="25" customHeight="1" thickBot="1">
      <c r="B8" s="13" t="str">
        <f ca="1">IF('Impreso de Licencias'!C29="","",CELL("contenido",'Impreso de Licencias'!C29))</f>
        <v/>
      </c>
      <c r="C8" s="27" t="str">
        <f ca="1">IF('Impreso de Licencias'!C29="","",PROPER((CELL("contenido",'Impreso de Licencias'!D29))))</f>
        <v/>
      </c>
      <c r="D8" s="27" t="str">
        <f ca="1">IF('Impreso de Licencias'!C29="","",PROPER((CELL("contenido",'Impreso de Licencias'!F29))))</f>
        <v/>
      </c>
      <c r="E8" s="7" t="str">
        <f ca="1">IF('Impreso de Licencias'!C29="","",CELL("contenido",'Impreso de Licencias'!H29))</f>
        <v/>
      </c>
      <c r="F8" s="7" t="str">
        <f t="shared" ca="1" si="1"/>
        <v/>
      </c>
      <c r="G8" s="21" t="str">
        <f ca="1">IF(B8="","",IF('Impreso de Licencias'!V29&gt;=18,"Mayor",IF('Impreso de Licencias'!V29&gt;=14,"Juvenil","Infantil")))</f>
        <v/>
      </c>
      <c r="H8" s="21" t="str">
        <f ca="1">IF(B8="","",IF(MATCH("X",'Impreso de Licencias'!K29:P29,0)=1,"Básica A",IF(MATCH("X",'Impreso de Licencias'!K29:P29,0)=2,"Básica B",IF(MATCH("X",'Impreso de Licencias'!K29:P29,0)=3,"Básica B1",IF(MATCH("X",'Impreso de Licencias'!K29:P29,0)=4,"Plus A",IF(MATCH("X",'Impreso de Licencias'!K29:P29,0)=5,"Plus B",IF(MATCH("X",'Impreso de Licencias'!K29:P29,0)=6,"Plus B1")))))))</f>
        <v/>
      </c>
      <c r="I8" s="27" t="str">
        <f ca="1">IF('Impreso de Licencias'!C29="","",PROPER((CELL("contenido",'Impreso de Licencias'!I29))))</f>
        <v/>
      </c>
      <c r="J8" s="27" t="str">
        <f ca="1">IF('Impreso de Licencias'!C29="","",PROPER((CELL("contenido",'Impreso de Licencias'!J29))))</f>
        <v/>
      </c>
      <c r="K8" s="171" t="str">
        <f t="shared" ca="1" si="0"/>
        <v/>
      </c>
      <c r="L8" s="171"/>
      <c r="M8" s="171"/>
      <c r="N8" s="171"/>
      <c r="O8" s="171"/>
      <c r="P8" s="171"/>
      <c r="Q8" s="117" t="str">
        <f ca="1">IF(B8="","0",VLOOKUP(J8,U3:X9,MATCH(I8,U3:X3,0)))</f>
        <v>0</v>
      </c>
      <c r="R8" s="81" t="str">
        <f ca="1">IF(B8="","0",VLOOKUP(CELL("contenido",H8),U3:X9,MATCH(CELL("contenido",G8),U3:X3,0),FALSE))</f>
        <v>0</v>
      </c>
      <c r="U8" s="16" t="s">
        <v>23</v>
      </c>
      <c r="V8" s="121">
        <v>89</v>
      </c>
      <c r="W8" s="121">
        <v>74</v>
      </c>
      <c r="X8" s="121">
        <v>65</v>
      </c>
      <c r="AA8" s="25" t="s">
        <v>39</v>
      </c>
      <c r="AB8" s="26"/>
      <c r="AC8" s="22">
        <f ca="1">SUMPRODUCT((H5:H32="Plus B")*(G5:G32="Mayor")*1)</f>
        <v>0</v>
      </c>
      <c r="AD8" s="22">
        <f ca="1">SUMPRODUCT((H5:H32="Plus B")*(G5:G32="Juvenil")*1)</f>
        <v>0</v>
      </c>
      <c r="AE8" s="22">
        <f ca="1">SUMPRODUCT((H5:H32="Plus B")*(G5:G32="Infantil")*1)</f>
        <v>0</v>
      </c>
      <c r="AG8" s="119"/>
      <c r="AH8" s="119"/>
      <c r="AI8" s="119"/>
      <c r="AJ8" s="119"/>
      <c r="AK8" s="119"/>
    </row>
    <row r="9" spans="2:37" ht="25" customHeight="1">
      <c r="B9" s="13" t="str">
        <f ca="1">IF('Impreso de Licencias'!C30="","",CELL("contenido",'Impreso de Licencias'!C30))</f>
        <v/>
      </c>
      <c r="C9" s="27" t="str">
        <f ca="1">IF('Impreso de Licencias'!C30="","",PROPER((CELL("contenido",'Impreso de Licencias'!D30))))</f>
        <v/>
      </c>
      <c r="D9" s="27" t="str">
        <f ca="1">IF('Impreso de Licencias'!C30="","",PROPER((CELL("contenido",'Impreso de Licencias'!F30))))</f>
        <v/>
      </c>
      <c r="E9" s="7" t="str">
        <f ca="1">IF('Impreso de Licencias'!C30="","",CELL("contenido",'Impreso de Licencias'!H30))</f>
        <v/>
      </c>
      <c r="F9" s="7" t="str">
        <f t="shared" ca="1" si="1"/>
        <v/>
      </c>
      <c r="G9" s="21" t="str">
        <f ca="1">IF(B9="","",IF('Impreso de Licencias'!V30&gt;=18,"Mayor",IF('Impreso de Licencias'!V30&gt;=14,"Juvenil","Infantil")))</f>
        <v/>
      </c>
      <c r="H9" s="21" t="str">
        <f ca="1">IF(B9="","",IF(MATCH("X",'Impreso de Licencias'!K30:P30,0)=1,"Básica A",IF(MATCH("X",'Impreso de Licencias'!K30:P30,0)=2,"Básica B",IF(MATCH("X",'Impreso de Licencias'!K30:P30,0)=3,"Básica B1",IF(MATCH("X",'Impreso de Licencias'!K30:P30,0)=4,"Plus A",IF(MATCH("X",'Impreso de Licencias'!K30:P30,0)=5,"Plus B",IF(MATCH("X",'Impreso de Licencias'!K30:P30,0)=6,"Plus B1")))))))</f>
        <v/>
      </c>
      <c r="I9" s="27" t="str">
        <f ca="1">IF('Impreso de Licencias'!C30="","",PROPER((CELL("contenido",'Impreso de Licencias'!I30))))</f>
        <v/>
      </c>
      <c r="J9" s="27" t="str">
        <f ca="1">IF('Impreso de Licencias'!C30="","",PROPER((CELL("contenido",'Impreso de Licencias'!J30))))</f>
        <v/>
      </c>
      <c r="K9" s="171" t="str">
        <f t="shared" ca="1" si="0"/>
        <v/>
      </c>
      <c r="L9" s="171"/>
      <c r="M9" s="171"/>
      <c r="N9" s="171"/>
      <c r="O9" s="171"/>
      <c r="P9" s="171"/>
      <c r="Q9" s="117" t="str">
        <f ca="1">IF(B9="","0",VLOOKUP(J9,U3:X9,MATCH(I9,U3:X3,0)))</f>
        <v>0</v>
      </c>
      <c r="R9" s="81" t="str">
        <f ca="1">IF(B9="","0",VLOOKUP(CELL("contenido",H9),U3:X9,MATCH(CELL("contenido",G9),U3:X3,0),FALSE))</f>
        <v>0</v>
      </c>
      <c r="U9" s="16" t="s">
        <v>35</v>
      </c>
      <c r="V9" s="121">
        <v>126</v>
      </c>
      <c r="W9" s="121">
        <v>118</v>
      </c>
      <c r="X9" s="121">
        <v>115</v>
      </c>
      <c r="AA9" s="25" t="s">
        <v>40</v>
      </c>
      <c r="AB9" s="26"/>
      <c r="AC9" s="22">
        <f ca="1">SUMPRODUCT((H5:H32="Plus B1")*(G5:G32="Mayor")*1)</f>
        <v>0</v>
      </c>
      <c r="AD9" s="22">
        <f ca="1">SUMPRODUCT((H5:H32="Plus B1")*(G5:G32="Juvenil")*1)</f>
        <v>0</v>
      </c>
      <c r="AE9" s="22">
        <f ca="1">SUMPRODUCT((H5:H32="Plus B1")*(G5:G32="Infantil")*1)</f>
        <v>0</v>
      </c>
      <c r="AG9" s="199" t="s">
        <v>44</v>
      </c>
      <c r="AH9" s="200"/>
      <c r="AI9" s="200"/>
      <c r="AJ9" s="200"/>
      <c r="AK9" s="201"/>
    </row>
    <row r="10" spans="2:37" ht="25" customHeight="1">
      <c r="B10" s="13" t="str">
        <f ca="1">IF('Impreso de Licencias'!C31="","",CELL("contenido",'Impreso de Licencias'!C31))</f>
        <v/>
      </c>
      <c r="C10" s="27" t="str">
        <f ca="1">IF('Impreso de Licencias'!C31="","",PROPER((CELL("contenido",'Impreso de Licencias'!D31))))</f>
        <v/>
      </c>
      <c r="D10" s="27" t="str">
        <f ca="1">IF('Impreso de Licencias'!C31="","",PROPER((CELL("contenido",'Impreso de Licencias'!F31))))</f>
        <v/>
      </c>
      <c r="E10" s="7" t="str">
        <f ca="1">IF('Impreso de Licencias'!C31="","",CELL("contenido",'Impreso de Licencias'!H31))</f>
        <v/>
      </c>
      <c r="F10" s="7" t="str">
        <f t="shared" ca="1" si="1"/>
        <v/>
      </c>
      <c r="G10" s="21" t="str">
        <f ca="1">IF(B10="","",IF('Impreso de Licencias'!V31&gt;=18,"Mayor",IF('Impreso de Licencias'!V31&gt;=14,"Juvenil","Infantil")))</f>
        <v/>
      </c>
      <c r="H10" s="21" t="str">
        <f ca="1">IF(B10="","",IF(MATCH("X",'Impreso de Licencias'!K31:P31,0)=1,"Básica A",IF(MATCH("X",'Impreso de Licencias'!K31:P31,0)=2,"Básica B",IF(MATCH("X",'Impreso de Licencias'!K31:P31,0)=3,"Básica B1",IF(MATCH("X",'Impreso de Licencias'!K31:P31,0)=4,"Plus A",IF(MATCH("X",'Impreso de Licencias'!K31:P31,0)=5,"Plus B",IF(MATCH("X",'Impreso de Licencias'!K31:P31,0)=6,"Plus B1")))))))</f>
        <v/>
      </c>
      <c r="I10" s="27" t="str">
        <f ca="1">IF('Impreso de Licencias'!C31="","",PROPER((CELL("contenido",'Impreso de Licencias'!I31))))</f>
        <v/>
      </c>
      <c r="J10" s="27" t="str">
        <f ca="1">IF('Impreso de Licencias'!C31="","",PROPER((CELL("contenido",'Impreso de Licencias'!J31))))</f>
        <v/>
      </c>
      <c r="K10" s="171" t="str">
        <f t="shared" ca="1" si="0"/>
        <v/>
      </c>
      <c r="L10" s="171"/>
      <c r="M10" s="171"/>
      <c r="N10" s="171"/>
      <c r="O10" s="171"/>
      <c r="P10" s="171"/>
      <c r="Q10" s="117" t="str">
        <f ca="1">IF(B10="","0",VLOOKUP(J10,U3:X9,MATCH(I10,U3:X3,0)))</f>
        <v>0</v>
      </c>
      <c r="R10" s="81" t="str">
        <f ca="1">IF(B10="","0",VLOOKUP(CELL("contenido",H10),U3:X9,MATCH(CELL("contenido",G10),U3:X3,0),FALSE))</f>
        <v>0</v>
      </c>
      <c r="AG10" s="173" t="s">
        <v>45</v>
      </c>
      <c r="AH10" s="174"/>
      <c r="AI10" s="174"/>
      <c r="AJ10" s="174"/>
      <c r="AK10" s="175"/>
    </row>
    <row r="11" spans="2:37" ht="25" customHeight="1">
      <c r="B11" s="13" t="str">
        <f ca="1">IF('Impreso de Licencias'!C32="","",CELL("contenido",'Impreso de Licencias'!C32))</f>
        <v/>
      </c>
      <c r="C11" s="27" t="str">
        <f ca="1">IF('Impreso de Licencias'!C32="","",PROPER((CELL("contenido",'Impreso de Licencias'!D32))))</f>
        <v/>
      </c>
      <c r="D11" s="27" t="str">
        <f ca="1">IF('Impreso de Licencias'!C32="","",PROPER((CELL("contenido",'Impreso de Licencias'!F32))))</f>
        <v/>
      </c>
      <c r="E11" s="7" t="str">
        <f ca="1">IF('Impreso de Licencias'!C32="","",CELL("contenido",'Impreso de Licencias'!H32))</f>
        <v/>
      </c>
      <c r="F11" s="7" t="str">
        <f t="shared" ca="1" si="1"/>
        <v/>
      </c>
      <c r="G11" s="21" t="str">
        <f ca="1">IF(B11="","",IF('Impreso de Licencias'!V32&gt;=18,"Mayor",IF('Impreso de Licencias'!V32&gt;=14,"Juvenil","Infantil")))</f>
        <v/>
      </c>
      <c r="H11" s="21" t="str">
        <f ca="1">IF(B11="","",IF(MATCH("X",'Impreso de Licencias'!K32:P32,0)=1,"Básica A",IF(MATCH("X",'Impreso de Licencias'!K32:P32,0)=2,"Básica B",IF(MATCH("X",'Impreso de Licencias'!K32:P32,0)=3,"Básica B1",IF(MATCH("X",'Impreso de Licencias'!K32:P32,0)=4,"Plus A",IF(MATCH("X",'Impreso de Licencias'!K32:P32,0)=5,"Plus B",IF(MATCH("X",'Impreso de Licencias'!K32:P32,0)=6,"Plus B1")))))))</f>
        <v/>
      </c>
      <c r="I11" s="27" t="str">
        <f ca="1">IF('Impreso de Licencias'!C32="","",PROPER((CELL("contenido",'Impreso de Licencias'!I32))))</f>
        <v/>
      </c>
      <c r="J11" s="27" t="str">
        <f ca="1">IF('Impreso de Licencias'!C32="","",PROPER((CELL("contenido",'Impreso de Licencias'!J32))))</f>
        <v/>
      </c>
      <c r="K11" s="171" t="str">
        <f t="shared" ca="1" si="0"/>
        <v/>
      </c>
      <c r="L11" s="171"/>
      <c r="M11" s="171"/>
      <c r="N11" s="171"/>
      <c r="O11" s="171"/>
      <c r="P11" s="171"/>
      <c r="Q11" s="117" t="str">
        <f ca="1">IF(B11="","0",VLOOKUP(J11,U3:X9,MATCH(I11,U3:X3,0)))</f>
        <v>0</v>
      </c>
      <c r="R11" s="81" t="str">
        <f ca="1">IF(B11="","0",VLOOKUP(CELL("contenido",H11),U3:X9,MATCH(CELL("contenido",G11),U3:X3,0),FALSE))</f>
        <v>0</v>
      </c>
      <c r="U11" s="210" t="s">
        <v>111</v>
      </c>
      <c r="V11" s="211"/>
      <c r="W11" s="212"/>
      <c r="X11" s="121">
        <v>12</v>
      </c>
      <c r="AA11" s="209" t="str">
        <f>CONCATENATE("Total de Federados","……….",COUNTA('Impreso de Licencias'!C26:C33,'Impreso de Licencias'!C45:C64))</f>
        <v>Total de Federados……….0</v>
      </c>
      <c r="AB11" s="209"/>
      <c r="AC11" s="209"/>
      <c r="AD11" s="209"/>
      <c r="AE11" s="209"/>
      <c r="AG11" s="173"/>
      <c r="AH11" s="174"/>
      <c r="AI11" s="174"/>
      <c r="AJ11" s="174"/>
      <c r="AK11" s="175"/>
    </row>
    <row r="12" spans="2:37" ht="25" customHeight="1">
      <c r="B12" s="13" t="str">
        <f ca="1">IF('Impreso de Licencias'!C33="","",CELL("contenido",'Impreso de Licencias'!C33))</f>
        <v/>
      </c>
      <c r="C12" s="27" t="str">
        <f ca="1">IF('Impreso de Licencias'!C33="","",PROPER((CELL("contenido",'Impreso de Licencias'!D33))))</f>
        <v/>
      </c>
      <c r="D12" s="27" t="str">
        <f ca="1">IF('Impreso de Licencias'!C33="","",PROPER((CELL("contenido",'Impreso de Licencias'!F33))))</f>
        <v/>
      </c>
      <c r="E12" s="7" t="str">
        <f ca="1">IF('Impreso de Licencias'!C33="","",CELL("contenido",'Impreso de Licencias'!H33))</f>
        <v/>
      </c>
      <c r="F12" s="7" t="str">
        <f t="shared" ca="1" si="1"/>
        <v/>
      </c>
      <c r="G12" s="21" t="str">
        <f ca="1">IF(B12="","",IF('Impreso de Licencias'!V33&gt;=18,"Mayor",IF('Impreso de Licencias'!V33&gt;=14,"Juvenil","Infantil")))</f>
        <v/>
      </c>
      <c r="H12" s="21" t="str">
        <f ca="1">IF(B12="","",IF(MATCH("X",'Impreso de Licencias'!K33:P33,0)=1,"Básica A",IF(MATCH("X",'Impreso de Licencias'!K33:P33,0)=2,"Básica B",IF(MATCH("X",'Impreso de Licencias'!K33:P33,0)=3,"Básica B1",IF(MATCH("X",'Impreso de Licencias'!K33:P33,0)=4,"Plus A",IF(MATCH("X",'Impreso de Licencias'!K33:P33,0)=5,"Plus B",IF(MATCH("X",'Impreso de Licencias'!K33:P33,0)=6,"Plus B1")))))))</f>
        <v/>
      </c>
      <c r="I12" s="27" t="str">
        <f ca="1">IF('Impreso de Licencias'!C33="","",PROPER((CELL("contenido",'Impreso de Licencias'!I33))))</f>
        <v/>
      </c>
      <c r="J12" s="27" t="str">
        <f ca="1">IF('Impreso de Licencias'!C33="","",PROPER((CELL("contenido",'Impreso de Licencias'!J33))))</f>
        <v/>
      </c>
      <c r="K12" s="171" t="str">
        <f t="shared" ca="1" si="0"/>
        <v/>
      </c>
      <c r="L12" s="171"/>
      <c r="M12" s="171"/>
      <c r="N12" s="171"/>
      <c r="O12" s="171"/>
      <c r="P12" s="171"/>
      <c r="Q12" s="117" t="str">
        <f ca="1">IF(B12="","0",VLOOKUP(J12,U3:X9,MATCH(I12,U3:X3,0)))</f>
        <v>0</v>
      </c>
      <c r="R12" s="81" t="str">
        <f ca="1">IF(B12="","0",VLOOKUP(CELL("contenido",H12),U3:X9,MATCH(CELL("contenido",G12),U3:X3,0),FALSE))</f>
        <v>0</v>
      </c>
      <c r="U12" s="210" t="s">
        <v>36</v>
      </c>
      <c r="V12" s="211"/>
      <c r="W12" s="212"/>
      <c r="X12" s="122">
        <v>30</v>
      </c>
      <c r="AA12" s="209"/>
      <c r="AB12" s="209"/>
      <c r="AC12" s="209"/>
      <c r="AD12" s="209"/>
      <c r="AE12" s="209"/>
      <c r="AG12" s="176" t="s">
        <v>112</v>
      </c>
      <c r="AH12" s="177"/>
      <c r="AI12" s="177"/>
      <c r="AJ12" s="177"/>
      <c r="AK12" s="178"/>
    </row>
    <row r="13" spans="2:37" ht="25" customHeight="1" thickBot="1">
      <c r="B13" s="13" t="str">
        <f ca="1">IF('Impreso de Licencias'!C45="","",CELL("contenido",'Impreso de Licencias'!C45))</f>
        <v/>
      </c>
      <c r="C13" s="27" t="str">
        <f ca="1">IF('Impreso de Licencias'!C45="","",PROPER((CELL("contenido",'Impreso de Licencias'!D45))))</f>
        <v/>
      </c>
      <c r="D13" s="27" t="str">
        <f ca="1">IF('Impreso de Licencias'!C45="","",PROPER((CELL("contenido",'Impreso de Licencias'!F45))))</f>
        <v/>
      </c>
      <c r="E13" s="7" t="str">
        <f ca="1">IF('Impreso de Licencias'!C45="","",CELL("contenido",'Impreso de Licencias'!H45))</f>
        <v/>
      </c>
      <c r="F13" s="7" t="str">
        <f t="shared" ca="1" si="1"/>
        <v/>
      </c>
      <c r="G13" s="21" t="str">
        <f ca="1">IF(B13="","",IF('Impreso de Licencias'!V45&gt;=18,"Mayor",IF('Impreso de Licencias'!V45&gt;=14,"Juvenil","Infantil")))</f>
        <v/>
      </c>
      <c r="H13" s="21" t="str">
        <f ca="1">IF(B13="","",IF(MATCH("X",'Impreso de Licencias'!K45:P45,0)=1,"Básica A",IF(MATCH("X",'Impreso de Licencias'!K45:P45,0)=2,"Básica B",IF(MATCH("X",'Impreso de Licencias'!K45:P45,0)=3,"Básica B1",IF(MATCH("X",'Impreso de Licencias'!K45:P45,0)=4,"Plus A",IF(MATCH("X",'Impreso de Licencias'!K45:P45,0)=5,"Plus B",IF(MATCH("X",'Impreso de Licencias'!K45:P45,0)=6,"Plus B1")))))))</f>
        <v/>
      </c>
      <c r="I13" s="27" t="str">
        <f ca="1">IF('Impreso de Licencias'!C45="","",PROPER((CELL("contenido",'Impreso de Licencias'!I45))))</f>
        <v/>
      </c>
      <c r="J13" s="27" t="str">
        <f ca="1">IF('Impreso de Licencias'!C45="","",PROPER((CELL("contenido",'Impreso de Licencias'!J45))))</f>
        <v/>
      </c>
      <c r="K13" s="171" t="str">
        <f t="shared" ca="1" si="0"/>
        <v/>
      </c>
      <c r="L13" s="171"/>
      <c r="M13" s="171"/>
      <c r="N13" s="171"/>
      <c r="O13" s="171"/>
      <c r="P13" s="171"/>
      <c r="Q13" s="117" t="str">
        <f ca="1">IF(B13="","0",VLOOKUP(J13,U3:X9,MATCH(I13,U3:X3,0)))</f>
        <v>0</v>
      </c>
      <c r="R13" s="81" t="str">
        <f ca="1">IF(B13="","0",VLOOKUP(CELL("contenido",H13),U3:X9,MATCH(CELL("contenido",G13),U3:X3,0),FALSE))</f>
        <v>0</v>
      </c>
      <c r="U13" s="217" t="s">
        <v>114</v>
      </c>
      <c r="V13" s="217"/>
      <c r="W13" s="217"/>
      <c r="X13" s="121">
        <v>28</v>
      </c>
      <c r="AG13" s="214" t="s">
        <v>113</v>
      </c>
      <c r="AH13" s="215"/>
      <c r="AI13" s="215"/>
      <c r="AJ13" s="215"/>
      <c r="AK13" s="216"/>
    </row>
    <row r="14" spans="2:37" ht="25" customHeight="1">
      <c r="B14" s="13" t="str">
        <f ca="1">IF('Impreso de Licencias'!C46="","",CELL("contenido",'Impreso de Licencias'!C46))</f>
        <v/>
      </c>
      <c r="C14" s="27" t="str">
        <f ca="1">IF('Impreso de Licencias'!C46="","",PROPER((CELL("contenido",'Impreso de Licencias'!D46))))</f>
        <v/>
      </c>
      <c r="D14" s="27" t="str">
        <f ca="1">IF('Impreso de Licencias'!C46="","",PROPER((CELL("contenido",'Impreso de Licencias'!F46))))</f>
        <v/>
      </c>
      <c r="E14" s="7" t="str">
        <f ca="1">IF('Impreso de Licencias'!C46="","",CELL("contenido",'Impreso de Licencias'!H46))</f>
        <v/>
      </c>
      <c r="F14" s="7" t="str">
        <f t="shared" ca="1" si="1"/>
        <v/>
      </c>
      <c r="G14" s="21" t="str">
        <f ca="1">IF(B14="","",IF('Impreso de Licencias'!V46&gt;=18,"Mayor",IF('Impreso de Licencias'!V46&gt;=14,"Juvenil","Infantil")))</f>
        <v/>
      </c>
      <c r="H14" s="21" t="str">
        <f ca="1">IF(B14="","",IF(MATCH("X",'Impreso de Licencias'!K46:P46,0)=1,"Básica A",IF(MATCH("X",'Impreso de Licencias'!K46:P46,0)=2,"Básica B",IF(MATCH("X",'Impreso de Licencias'!K46:P46,0)=3,"Básica B1",IF(MATCH("X",'Impreso de Licencias'!K46:P46,0)=4,"Plus A",IF(MATCH("X",'Impreso de Licencias'!K46:P46,0)=5,"Plus B",IF(MATCH("X",'Impreso de Licencias'!K46:P46,0)=6,"Plus B1")))))))</f>
        <v/>
      </c>
      <c r="I14" s="27" t="str">
        <f ca="1">IF('Impreso de Licencias'!C46="","",PROPER((CELL("contenido",'Impreso de Licencias'!I46))))</f>
        <v/>
      </c>
      <c r="J14" s="27" t="str">
        <f ca="1">IF('Impreso de Licencias'!C46="","",PROPER((CELL("contenido",'Impreso de Licencias'!J46))))</f>
        <v/>
      </c>
      <c r="K14" s="171" t="str">
        <f t="shared" ca="1" si="0"/>
        <v/>
      </c>
      <c r="L14" s="171"/>
      <c r="M14" s="171"/>
      <c r="N14" s="171"/>
      <c r="O14" s="171"/>
      <c r="P14" s="171"/>
      <c r="Q14" s="117" t="str">
        <f ca="1">IF(B14="","0",VLOOKUP(J14,U3:X9,MATCH(I14,U3:X3,0)))</f>
        <v>0</v>
      </c>
      <c r="R14" s="81" t="str">
        <f ca="1">IF(B14="","0",VLOOKUP(CELL("contenido",H14),U3:X9,MATCH(CELL("contenido",G14),U3:X3,0),FALSE))</f>
        <v>0</v>
      </c>
      <c r="AA14" s="170" t="str">
        <f ca="1">IF(ISNA(AC4),"Revisa el impreso de Licencias está incompleto","")</f>
        <v/>
      </c>
      <c r="AB14" s="170"/>
      <c r="AC14" s="170"/>
      <c r="AD14" s="170"/>
      <c r="AE14" s="170"/>
    </row>
    <row r="15" spans="2:37" ht="25" customHeight="1">
      <c r="B15" s="13" t="str">
        <f ca="1">IF('Impreso de Licencias'!C47="","",CELL("contenido",'Impreso de Licencias'!C47))</f>
        <v/>
      </c>
      <c r="C15" s="27" t="str">
        <f ca="1">IF('Impreso de Licencias'!C47="","",PROPER((CELL("contenido",'Impreso de Licencias'!D47))))</f>
        <v/>
      </c>
      <c r="D15" s="27" t="str">
        <f ca="1">IF('Impreso de Licencias'!C47="","",PROPER((CELL("contenido",'Impreso de Licencias'!F47))))</f>
        <v/>
      </c>
      <c r="E15" s="7" t="str">
        <f ca="1">IF('Impreso de Licencias'!C47="","",CELL("contenido",'Impreso de Licencias'!H47))</f>
        <v/>
      </c>
      <c r="F15" s="7" t="str">
        <f t="shared" ca="1" si="1"/>
        <v/>
      </c>
      <c r="G15" s="21" t="str">
        <f ca="1">IF(B15="","",IF('Impreso de Licencias'!V47&gt;=18,"Mayor",IF('Impreso de Licencias'!V47&gt;=14,"Juvenil","Infantil")))</f>
        <v/>
      </c>
      <c r="H15" s="21" t="str">
        <f ca="1">IF(B15="","",IF(MATCH("X",'Impreso de Licencias'!K47:P47,0)=1,"Básica A",IF(MATCH("X",'Impreso de Licencias'!K47:P47,0)=2,"Básica B",IF(MATCH("X",'Impreso de Licencias'!K47:P47,0)=3,"Básica B1",IF(MATCH("X",'Impreso de Licencias'!K47:P47,0)=4,"Plus A",IF(MATCH("X",'Impreso de Licencias'!K47:P47,0)=5,"Plus B",IF(MATCH("X",'Impreso de Licencias'!K47:P47,0)=6,"Plus B1")))))))</f>
        <v/>
      </c>
      <c r="I15" s="27" t="str">
        <f ca="1">IF('Impreso de Licencias'!C47="","",PROPER((CELL("contenido",'Impreso de Licencias'!I47))))</f>
        <v/>
      </c>
      <c r="J15" s="27" t="str">
        <f ca="1">IF('Impreso de Licencias'!C47="","",PROPER((CELL("contenido",'Impreso de Licencias'!J47))))</f>
        <v/>
      </c>
      <c r="K15" s="171" t="str">
        <f t="shared" ca="1" si="0"/>
        <v/>
      </c>
      <c r="L15" s="171"/>
      <c r="M15" s="171"/>
      <c r="N15" s="171"/>
      <c r="O15" s="171"/>
      <c r="P15" s="171"/>
      <c r="Q15" s="117" t="str">
        <f ca="1">IF(B15="","0",VLOOKUP(J15,U3:X9,MATCH(I15,U3:X3,0)))</f>
        <v>0</v>
      </c>
      <c r="R15" s="81" t="str">
        <f ca="1">IF(B15="","0",VLOOKUP(CELL("contenido",H15),U3:X9,MATCH(CELL("contenido",G15),U3:X3,0),FALSE))</f>
        <v>0</v>
      </c>
      <c r="T15" s="96"/>
      <c r="AA15" s="170"/>
      <c r="AB15" s="170"/>
      <c r="AC15" s="170"/>
      <c r="AD15" s="170"/>
      <c r="AE15" s="170"/>
    </row>
    <row r="16" spans="2:37" ht="25" customHeight="1">
      <c r="B16" s="13" t="str">
        <f ca="1">IF('Impreso de Licencias'!C48="","",CELL("contenido",'Impreso de Licencias'!C48))</f>
        <v/>
      </c>
      <c r="C16" s="27" t="str">
        <f ca="1">IF('Impreso de Licencias'!C48="","",PROPER((CELL("contenido",'Impreso de Licencias'!D48))))</f>
        <v/>
      </c>
      <c r="D16" s="27" t="str">
        <f ca="1">IF('Impreso de Licencias'!C48="","",PROPER((CELL("contenido",'Impreso de Licencias'!F48))))</f>
        <v/>
      </c>
      <c r="E16" s="7" t="str">
        <f ca="1">IF('Impreso de Licencias'!C48="","",CELL("contenido",'Impreso de Licencias'!H48))</f>
        <v/>
      </c>
      <c r="F16" s="7" t="str">
        <f t="shared" ca="1" si="1"/>
        <v/>
      </c>
      <c r="G16" s="21" t="str">
        <f ca="1">IF(B16="","",IF('Impreso de Licencias'!V48&gt;=18,"Mayor",IF('Impreso de Licencias'!V48&gt;=14,"Juvenil","Infantil")))</f>
        <v/>
      </c>
      <c r="H16" s="21" t="str">
        <f ca="1">IF(B16="","",IF(MATCH("X",'Impreso de Licencias'!K48:P48,0)=1,"Básica A",IF(MATCH("X",'Impreso de Licencias'!K48:P48,0)=2,"Básica B",IF(MATCH("X",'Impreso de Licencias'!K48:P48,0)=3,"Básica B1",IF(MATCH("X",'Impreso de Licencias'!K48:P48,0)=4,"Plus A",IF(MATCH("X",'Impreso de Licencias'!K48:P48,0)=5,"Plus B",IF(MATCH("X",'Impreso de Licencias'!K48:P48,0)=6,"Plus B1")))))))</f>
        <v/>
      </c>
      <c r="I16" s="27" t="str">
        <f ca="1">IF('Impreso de Licencias'!C48="","",PROPER((CELL("contenido",'Impreso de Licencias'!I48))))</f>
        <v/>
      </c>
      <c r="J16" s="27" t="str">
        <f ca="1">IF('Impreso de Licencias'!C48="","",PROPER((CELL("contenido",'Impreso de Licencias'!J48))))</f>
        <v/>
      </c>
      <c r="K16" s="171" t="str">
        <f t="shared" ca="1" si="0"/>
        <v/>
      </c>
      <c r="L16" s="171"/>
      <c r="M16" s="171"/>
      <c r="N16" s="171"/>
      <c r="O16" s="171"/>
      <c r="P16" s="171"/>
      <c r="Q16" s="117" t="str">
        <f ca="1">IF(B16="","0",VLOOKUP(J16,U3:X9,MATCH(I16,U3:X3,0)))</f>
        <v>0</v>
      </c>
      <c r="R16" s="81" t="str">
        <f ca="1">IF(B16="","0",VLOOKUP(CELL("contenido",H16),U3:X9,MATCH(CELL("contenido",G16),U3:X3,0),FALSE))</f>
        <v>0</v>
      </c>
    </row>
    <row r="17" spans="2:21" ht="25" customHeight="1">
      <c r="B17" s="13" t="str">
        <f ca="1">IF('Impreso de Licencias'!C49="","",CELL("contenido",'Impreso de Licencias'!C49))</f>
        <v/>
      </c>
      <c r="C17" s="27" t="str">
        <f ca="1">IF('Impreso de Licencias'!C49="","",PROPER((CELL("contenido",'Impreso de Licencias'!D49))))</f>
        <v/>
      </c>
      <c r="D17" s="27" t="str">
        <f ca="1">IF('Impreso de Licencias'!C49="","",PROPER((CELL("contenido",'Impreso de Licencias'!F49))))</f>
        <v/>
      </c>
      <c r="E17" s="7" t="str">
        <f ca="1">IF('Impreso de Licencias'!C49="","",CELL("contenido",'Impreso de Licencias'!H49))</f>
        <v/>
      </c>
      <c r="F17" s="7" t="str">
        <f t="shared" ca="1" si="1"/>
        <v/>
      </c>
      <c r="G17" s="21" t="str">
        <f ca="1">IF(B17="","",IF('Impreso de Licencias'!V49&gt;=18,"Mayor",IF('Impreso de Licencias'!V49&gt;=14,"Juvenil","Infantil")))</f>
        <v/>
      </c>
      <c r="H17" s="21" t="str">
        <f ca="1">IF(B17="","",IF(MATCH("X",'Impreso de Licencias'!K49:P49,0)=1,"Básica A",IF(MATCH("X",'Impreso de Licencias'!K49:P49,0)=2,"Básica B",IF(MATCH("X",'Impreso de Licencias'!K49:P49,0)=3,"Básica B1",IF(MATCH("X",'Impreso de Licencias'!K49:P49,0)=4,"Plus A",IF(MATCH("X",'Impreso de Licencias'!K49:P49,0)=5,"Plus B",IF(MATCH("X",'Impreso de Licencias'!K49:P49,0)=6,"Plus B1")))))))</f>
        <v/>
      </c>
      <c r="I17" s="27" t="str">
        <f ca="1">IF('Impreso de Licencias'!C49="","",PROPER((CELL("contenido",'Impreso de Licencias'!I49))))</f>
        <v/>
      </c>
      <c r="J17" s="27" t="str">
        <f ca="1">IF('Impreso de Licencias'!C49="","",PROPER((CELL("contenido",'Impreso de Licencias'!J49))))</f>
        <v/>
      </c>
      <c r="K17" s="171" t="str">
        <f t="shared" ca="1" si="0"/>
        <v/>
      </c>
      <c r="L17" s="171"/>
      <c r="M17" s="171"/>
      <c r="N17" s="171"/>
      <c r="O17" s="171"/>
      <c r="P17" s="171"/>
      <c r="Q17" s="117" t="str">
        <f ca="1">IF(B17="","0",VLOOKUP(J17,U3:X9,MATCH(I17,U3:X3,0)))</f>
        <v>0</v>
      </c>
      <c r="R17" s="81" t="str">
        <f ca="1">IF(B17="","0",VLOOKUP(CELL("contenido",H17),U3:X9,MATCH(CELL("contenido",G17),U3:X3,0),FALSE))</f>
        <v>0</v>
      </c>
      <c r="U17" s="95"/>
    </row>
    <row r="18" spans="2:21" ht="25" customHeight="1">
      <c r="B18" s="13" t="str">
        <f ca="1">IF('Impreso de Licencias'!C50="","",CELL("contenido",'Impreso de Licencias'!C50))</f>
        <v/>
      </c>
      <c r="C18" s="27" t="str">
        <f ca="1">IF('Impreso de Licencias'!C50="","",PROPER((CELL("contenido",'Impreso de Licencias'!D50))))</f>
        <v/>
      </c>
      <c r="D18" s="27" t="str">
        <f ca="1">IF('Impreso de Licencias'!C50="","",PROPER((CELL("contenido",'Impreso de Licencias'!F50))))</f>
        <v/>
      </c>
      <c r="E18" s="7" t="str">
        <f ca="1">IF('Impreso de Licencias'!C50="","",CELL("contenido",'Impreso de Licencias'!H50))</f>
        <v/>
      </c>
      <c r="F18" s="7" t="str">
        <f t="shared" ca="1" si="1"/>
        <v/>
      </c>
      <c r="G18" s="21" t="str">
        <f ca="1">IF(B18="","",IF('Impreso de Licencias'!V50&gt;=18,"Mayor",IF('Impreso de Licencias'!V50&gt;=14,"Juvenil","Infantil")))</f>
        <v/>
      </c>
      <c r="H18" s="21" t="str">
        <f ca="1">IF(B18="","",IF(MATCH("X",'Impreso de Licencias'!K50:P50,0)=1,"Básica A",IF(MATCH("X",'Impreso de Licencias'!K50:P50,0)=2,"Básica B",IF(MATCH("X",'Impreso de Licencias'!K50:P50,0)=3,"Básica B1",IF(MATCH("X",'Impreso de Licencias'!K50:P50,0)=4,"Plus A",IF(MATCH("X",'Impreso de Licencias'!K50:P50,0)=5,"Plus B",IF(MATCH("X",'Impreso de Licencias'!K50:P50,0)=6,"Plus B1")))))))</f>
        <v/>
      </c>
      <c r="I18" s="27" t="str">
        <f ca="1">IF('Impreso de Licencias'!C50="","",PROPER((CELL("contenido",'Impreso de Licencias'!I50))))</f>
        <v/>
      </c>
      <c r="J18" s="27" t="str">
        <f ca="1">IF('Impreso de Licencias'!C50="","",PROPER((CELL("contenido",'Impreso de Licencias'!J50))))</f>
        <v/>
      </c>
      <c r="K18" s="171" t="str">
        <f t="shared" ca="1" si="0"/>
        <v/>
      </c>
      <c r="L18" s="171"/>
      <c r="M18" s="171"/>
      <c r="N18" s="171"/>
      <c r="O18" s="171"/>
      <c r="P18" s="171"/>
      <c r="Q18" s="117" t="str">
        <f ca="1">IF(B18="","0",VLOOKUP(J18,U3:X9,MATCH(I18,U3:X3,0)))</f>
        <v>0</v>
      </c>
      <c r="R18" s="81" t="str">
        <f ca="1">IF(B18="","0",VLOOKUP(CELL("contenido",H18),U3:X9,MATCH(CELL("contenido",G18),U3:X3,0),FALSE))</f>
        <v>0</v>
      </c>
    </row>
    <row r="19" spans="2:21" ht="25" customHeight="1">
      <c r="B19" s="13" t="str">
        <f ca="1">IF('Impreso de Licencias'!C51="","",CELL("contenido",'Impreso de Licencias'!C51))</f>
        <v/>
      </c>
      <c r="C19" s="27" t="str">
        <f ca="1">IF('Impreso de Licencias'!C51="","",PROPER((CELL("contenido",'Impreso de Licencias'!D51))))</f>
        <v/>
      </c>
      <c r="D19" s="27" t="str">
        <f ca="1">IF('Impreso de Licencias'!C51="","",PROPER((CELL("contenido",'Impreso de Licencias'!F51))))</f>
        <v/>
      </c>
      <c r="E19" s="7" t="str">
        <f ca="1">IF('Impreso de Licencias'!C51="","",CELL("contenido",'Impreso de Licencias'!H51))</f>
        <v/>
      </c>
      <c r="F19" s="7" t="str">
        <f t="shared" ca="1" si="1"/>
        <v/>
      </c>
      <c r="G19" s="21" t="str">
        <f ca="1">IF(B19="","",IF('Impreso de Licencias'!V51&gt;=18,"Mayor",IF('Impreso de Licencias'!V51&gt;=14,"Juvenil","Infantil")))</f>
        <v/>
      </c>
      <c r="H19" s="21" t="str">
        <f ca="1">IF(B19="","",IF(MATCH("X",'Impreso de Licencias'!K51:P51,0)=1,"Básica A",IF(MATCH("X",'Impreso de Licencias'!K51:P51,0)=2,"Básica B",IF(MATCH("X",'Impreso de Licencias'!K51:P51,0)=3,"Básica B1",IF(MATCH("X",'Impreso de Licencias'!K51:P51,0)=4,"Plus A",IF(MATCH("X",'Impreso de Licencias'!K51:P51,0)=5,"Plus B",IF(MATCH("X",'Impreso de Licencias'!K51:P51,0)=6,"Plus B1")))))))</f>
        <v/>
      </c>
      <c r="I19" s="27" t="str">
        <f ca="1">IF('Impreso de Licencias'!C51="","",PROPER((CELL("contenido",'Impreso de Licencias'!I51))))</f>
        <v/>
      </c>
      <c r="J19" s="27" t="str">
        <f ca="1">IF('Impreso de Licencias'!C51="","",PROPER((CELL("contenido",'Impreso de Licencias'!J51))))</f>
        <v/>
      </c>
      <c r="K19" s="171" t="str">
        <f t="shared" ca="1" si="0"/>
        <v/>
      </c>
      <c r="L19" s="171"/>
      <c r="M19" s="171"/>
      <c r="N19" s="171"/>
      <c r="O19" s="171"/>
      <c r="P19" s="171"/>
      <c r="Q19" s="117" t="str">
        <f ca="1">IF(B19="","0",VLOOKUP(J19,U3:X9,MATCH(I19,U3:X3,0)))</f>
        <v>0</v>
      </c>
      <c r="R19" s="81" t="str">
        <f ca="1">IF(B19="","0",VLOOKUP(CELL("contenido",H19),U3:X9,MATCH(CELL("contenido",G19),U3:X3,0),FALSE))</f>
        <v>0</v>
      </c>
    </row>
    <row r="20" spans="2:21" ht="25" customHeight="1">
      <c r="B20" s="13" t="str">
        <f ca="1">IF('Impreso de Licencias'!C52="","",CELL("contenido",'Impreso de Licencias'!C52))</f>
        <v/>
      </c>
      <c r="C20" s="27" t="str">
        <f ca="1">IF('Impreso de Licencias'!C52="","",PROPER((CELL("contenido",'Impreso de Licencias'!D52))))</f>
        <v/>
      </c>
      <c r="D20" s="27" t="str">
        <f ca="1">IF('Impreso de Licencias'!C52="","",PROPER((CELL("contenido",'Impreso de Licencias'!F52))))</f>
        <v/>
      </c>
      <c r="E20" s="7" t="str">
        <f ca="1">IF('Impreso de Licencias'!C52="","",CELL("contenido",'Impreso de Licencias'!H52))</f>
        <v/>
      </c>
      <c r="F20" s="7" t="str">
        <f t="shared" ca="1" si="1"/>
        <v/>
      </c>
      <c r="G20" s="21" t="str">
        <f ca="1">IF(B20="","",IF('Impreso de Licencias'!V52&gt;=18,"Mayor",IF('Impreso de Licencias'!V52&gt;=14,"Juvenil","Infantil")))</f>
        <v/>
      </c>
      <c r="H20" s="10" t="str">
        <f ca="1">IF(B20="","",IF(MATCH("X",'Impreso de Licencias'!K52:P52,0)=1,"Básica A",IF(MATCH("X",'Impreso de Licencias'!K52:P52,0)=2,"Básica B",IF(MATCH("X",'Impreso de Licencias'!K52:P52,0)=3,"Básica B1",IF(MATCH("X",'Impreso de Licencias'!K52:P52,0)=4,"Plus A",IF(MATCH("X",'Impreso de Licencias'!K52:P52,0)=5,"Plus B",IF(MATCH("X",'Impreso de Licencias'!K52:P52,0)=6,"Plus B1")))))))</f>
        <v/>
      </c>
      <c r="I20" s="27" t="str">
        <f ca="1">IF('Impreso de Licencias'!C52="","",PROPER((CELL("contenido",'Impreso de Licencias'!I52))))</f>
        <v/>
      </c>
      <c r="J20" s="27" t="str">
        <f ca="1">IF('Impreso de Licencias'!C52="","",PROPER((CELL("contenido",'Impreso de Licencias'!J52))))</f>
        <v/>
      </c>
      <c r="K20" s="171" t="str">
        <f t="shared" ca="1" si="0"/>
        <v/>
      </c>
      <c r="L20" s="171"/>
      <c r="M20" s="171"/>
      <c r="N20" s="171"/>
      <c r="O20" s="171"/>
      <c r="P20" s="171"/>
      <c r="Q20" s="117" t="str">
        <f ca="1">IF(B20="","0",VLOOKUP(J20,U3:X9,MATCH(I20,U3:X3,0)))</f>
        <v>0</v>
      </c>
      <c r="R20" s="81" t="str">
        <f ca="1">IF(B20="","0",VLOOKUP(CELL("contenido",H20),U3:X9,MATCH(CELL("contenido",G20),U3:X3,0),FALSE))</f>
        <v>0</v>
      </c>
    </row>
    <row r="21" spans="2:21" ht="25" customHeight="1">
      <c r="B21" s="13" t="str">
        <f ca="1">IF('Impreso de Licencias'!C53="","",CELL("contenido",'Impreso de Licencias'!C53))</f>
        <v/>
      </c>
      <c r="C21" s="27" t="str">
        <f ca="1">IF('Impreso de Licencias'!C53="","",PROPER((CELL("contenido",'Impreso de Licencias'!D53))))</f>
        <v/>
      </c>
      <c r="D21" s="27" t="str">
        <f ca="1">IF('Impreso de Licencias'!C53="","",PROPER((CELL("contenido",'Impreso de Licencias'!F53))))</f>
        <v/>
      </c>
      <c r="E21" s="7" t="str">
        <f ca="1">IF('Impreso de Licencias'!C53="","",CELL("contenido",'Impreso de Licencias'!H53))</f>
        <v/>
      </c>
      <c r="F21" s="7" t="str">
        <f t="shared" ca="1" si="1"/>
        <v/>
      </c>
      <c r="G21" s="21" t="str">
        <f ca="1">IF(B21="","",IF('Impreso de Licencias'!V53&gt;=18,"Mayor",IF('Impreso de Licencias'!V53&gt;=14,"Juvenil","Infantil")))</f>
        <v/>
      </c>
      <c r="H21" s="10" t="str">
        <f ca="1">IF(B21="","",IF(MATCH("X",'Impreso de Licencias'!K53:P53,0)=1,"Básica A",IF(MATCH("X",'Impreso de Licencias'!K53:P53,0)=2,"Básica B",IF(MATCH("X",'Impreso de Licencias'!K53:P53,0)=3,"Básica B1",IF(MATCH("X",'Impreso de Licencias'!K53:P53,0)=4,"Plus A",IF(MATCH("X",'Impreso de Licencias'!K53:P53,0)=5,"Plus B",IF(MATCH("X",'Impreso de Licencias'!K53:P53,0)=6,"Plus B1")))))))</f>
        <v/>
      </c>
      <c r="I21" s="27" t="str">
        <f ca="1">IF('Impreso de Licencias'!C53="","",PROPER((CELL("contenido",'Impreso de Licencias'!I53))))</f>
        <v/>
      </c>
      <c r="J21" s="27" t="str">
        <f ca="1">IF('Impreso de Licencias'!C53="","",PROPER((CELL("contenido",'Impreso de Licencias'!J53))))</f>
        <v/>
      </c>
      <c r="K21" s="171" t="str">
        <f t="shared" ca="1" si="0"/>
        <v/>
      </c>
      <c r="L21" s="171"/>
      <c r="M21" s="171"/>
      <c r="N21" s="171"/>
      <c r="O21" s="171"/>
      <c r="P21" s="171"/>
      <c r="Q21" s="117" t="str">
        <f ca="1">IF(B21="","0",VLOOKUP(J21,U3:X9,MATCH(I21,U3:X3,0)))</f>
        <v>0</v>
      </c>
      <c r="R21" s="81" t="str">
        <f ca="1">IF(B21="","0",VLOOKUP(CELL("contenido",H21),U3:X9,MATCH(CELL("contenido",G21),U3:X3,0),FALSE))</f>
        <v>0</v>
      </c>
    </row>
    <row r="22" spans="2:21" ht="25" customHeight="1">
      <c r="B22" s="13" t="str">
        <f ca="1">IF('Impreso de Licencias'!C54="","",CELL("contenido",'Impreso de Licencias'!C54))</f>
        <v/>
      </c>
      <c r="C22" s="27" t="str">
        <f ca="1">IF('Impreso de Licencias'!C54="","",PROPER((CELL("contenido",'Impreso de Licencias'!D54))))</f>
        <v/>
      </c>
      <c r="D22" s="27" t="str">
        <f ca="1">IF('Impreso de Licencias'!C54="","",PROPER((CELL("contenido",'Impreso de Licencias'!F54))))</f>
        <v/>
      </c>
      <c r="E22" s="7" t="str">
        <f ca="1">IF('Impreso de Licencias'!C54="","",CELL("contenido",'Impreso de Licencias'!H54))</f>
        <v/>
      </c>
      <c r="F22" s="7" t="str">
        <f t="shared" ca="1" si="1"/>
        <v/>
      </c>
      <c r="G22" s="21" t="str">
        <f ca="1">IF(B22="","",IF('Impreso de Licencias'!V54&gt;=18,"Mayor",IF('Impreso de Licencias'!V54&gt;=14,"Juvenil","Infantil")))</f>
        <v/>
      </c>
      <c r="H22" s="10" t="str">
        <f ca="1">IF(B22="","",IF(MATCH("X",'Impreso de Licencias'!K54:P54,0)=1,"Básica A",IF(MATCH("X",'Impreso de Licencias'!K54:P54,0)=2,"Básica B",IF(MATCH("X",'Impreso de Licencias'!K54:P54,0)=3,"Básica B1",IF(MATCH("X",'Impreso de Licencias'!K54:P54,0)=4,"Plus A",IF(MATCH("X",'Impreso de Licencias'!K54:P54,0)=5,"Plus B",IF(MATCH("X",'Impreso de Licencias'!K54:P54,0)=6,"Plus B1")))))))</f>
        <v/>
      </c>
      <c r="I22" s="27" t="str">
        <f ca="1">IF('Impreso de Licencias'!C54="","",PROPER((CELL("contenido",'Impreso de Licencias'!I54))))</f>
        <v/>
      </c>
      <c r="J22" s="27" t="str">
        <f ca="1">IF('Impreso de Licencias'!C54="","",PROPER((CELL("contenido",'Impreso de Licencias'!J54))))</f>
        <v/>
      </c>
      <c r="K22" s="171" t="str">
        <f t="shared" ca="1" si="0"/>
        <v/>
      </c>
      <c r="L22" s="171"/>
      <c r="M22" s="171"/>
      <c r="N22" s="171"/>
      <c r="O22" s="171"/>
      <c r="P22" s="171"/>
      <c r="Q22" s="117" t="str">
        <f ca="1">IF(B22="","0",VLOOKUP(J22,U3:X9,MATCH(I22,U3:X3,0)))</f>
        <v>0</v>
      </c>
      <c r="R22" s="81" t="str">
        <f ca="1">IF(B22="","0",VLOOKUP(CELL("contenido",H22),U3:X9,MATCH(CELL("contenido",G22),U3:X3,0),FALSE))</f>
        <v>0</v>
      </c>
    </row>
    <row r="23" spans="2:21" ht="25" customHeight="1">
      <c r="B23" s="13" t="str">
        <f ca="1">IF('Impreso de Licencias'!C55="","",CELL("contenido",'Impreso de Licencias'!C55))</f>
        <v/>
      </c>
      <c r="C23" s="27" t="str">
        <f ca="1">IF('Impreso de Licencias'!C55="","",PROPER((CELL("contenido",'Impreso de Licencias'!D55))))</f>
        <v/>
      </c>
      <c r="D23" s="27" t="str">
        <f ca="1">IF('Impreso de Licencias'!C55="","",PROPER((CELL("contenido",'Impreso de Licencias'!F55))))</f>
        <v/>
      </c>
      <c r="E23" s="7" t="str">
        <f ca="1">IF('Impreso de Licencias'!C55="","",CELL("contenido",'Impreso de Licencias'!H55))</f>
        <v/>
      </c>
      <c r="F23" s="7" t="str">
        <f t="shared" ca="1" si="1"/>
        <v/>
      </c>
      <c r="G23" s="21" t="str">
        <f ca="1">IF(B23="","",IF('Impreso de Licencias'!V55&gt;=18,"Mayor",IF('Impreso de Licencias'!V55&gt;=14,"Juvenil","Infantil")))</f>
        <v/>
      </c>
      <c r="H23" s="10" t="str">
        <f ca="1">IF(B23="","",IF(MATCH("X",'Impreso de Licencias'!K55:P55,0)=1,"Básica A",IF(MATCH("X",'Impreso de Licencias'!K55:P55,0)=2,"Básica B",IF(MATCH("X",'Impreso de Licencias'!K55:P55,0)=3,"Básica B1",IF(MATCH("X",'Impreso de Licencias'!K55:P55,0)=4,"Plus A",IF(MATCH("X",'Impreso de Licencias'!K55:P55,0)=5,"Plus B",IF(MATCH("X",'Impreso de Licencias'!K55:P55,0)=6,"Plus B1")))))))</f>
        <v/>
      </c>
      <c r="I23" s="27" t="str">
        <f ca="1">IF('Impreso de Licencias'!C55="","",PROPER((CELL("contenido",'Impreso de Licencias'!I55))))</f>
        <v/>
      </c>
      <c r="J23" s="27" t="str">
        <f ca="1">IF('Impreso de Licencias'!C55="","",PROPER((CELL("contenido",'Impreso de Licencias'!J55))))</f>
        <v/>
      </c>
      <c r="K23" s="171" t="str">
        <f t="shared" ca="1" si="0"/>
        <v/>
      </c>
      <c r="L23" s="171"/>
      <c r="M23" s="171"/>
      <c r="N23" s="171"/>
      <c r="O23" s="171"/>
      <c r="P23" s="171"/>
      <c r="Q23" s="117" t="str">
        <f ca="1">IF(B23="","0",VLOOKUP(J23,U3:X9,MATCH(I23,U3:X3,0)))</f>
        <v>0</v>
      </c>
      <c r="R23" s="81" t="str">
        <f ca="1">IF(B23="","0",VLOOKUP(CELL("contenido",H23),U3:X9,MATCH(CELL("contenido",G23),U3:X3,0),FALSE))</f>
        <v>0</v>
      </c>
    </row>
    <row r="24" spans="2:21" ht="25" customHeight="1">
      <c r="B24" s="13" t="str">
        <f ca="1">IF('Impreso de Licencias'!C56="","",CELL("contenido",'Impreso de Licencias'!C56))</f>
        <v/>
      </c>
      <c r="C24" s="27" t="str">
        <f ca="1">IF('Impreso de Licencias'!C56="","",PROPER((CELL("contenido",'Impreso de Licencias'!D56))))</f>
        <v/>
      </c>
      <c r="D24" s="27" t="str">
        <f ca="1">IF('Impreso de Licencias'!C56="","",PROPER((CELL("contenido",'Impreso de Licencias'!F56))))</f>
        <v/>
      </c>
      <c r="E24" s="7" t="str">
        <f ca="1">IF('Impreso de Licencias'!C56="","",CELL("contenido",'Impreso de Licencias'!H56))</f>
        <v/>
      </c>
      <c r="F24" s="7" t="str">
        <f t="shared" ca="1" si="1"/>
        <v/>
      </c>
      <c r="G24" s="21" t="str">
        <f ca="1">IF(B24="","",IF('Impreso de Licencias'!V56&gt;=18,"Mayor",IF('Impreso de Licencias'!V56&gt;=14,"Juvenil","Infantil")))</f>
        <v/>
      </c>
      <c r="H24" s="10" t="str">
        <f ca="1">IF(B24="","",IF(MATCH("X",'Impreso de Licencias'!K56:P56,0)=1,"Básica A",IF(MATCH("X",'Impreso de Licencias'!K56:P56,0)=2,"Básica B",IF(MATCH("X",'Impreso de Licencias'!K56:P56,0)=3,"Básica B1",IF(MATCH("X",'Impreso de Licencias'!K56:P56,0)=4,"Plus A",IF(MATCH("X",'Impreso de Licencias'!K56:P56,0)=5,"Plus B",IF(MATCH("X",'Impreso de Licencias'!K56:P56,0)=6,"Plus B1")))))))</f>
        <v/>
      </c>
      <c r="I24" s="27" t="str">
        <f ca="1">IF('Impreso de Licencias'!C56="","",PROPER((CELL("contenido",'Impreso de Licencias'!I56))))</f>
        <v/>
      </c>
      <c r="J24" s="27" t="str">
        <f ca="1">IF('Impreso de Licencias'!C56="","",PROPER((CELL("contenido",'Impreso de Licencias'!J56))))</f>
        <v/>
      </c>
      <c r="K24" s="171" t="str">
        <f t="shared" ca="1" si="0"/>
        <v/>
      </c>
      <c r="L24" s="171"/>
      <c r="M24" s="171"/>
      <c r="N24" s="171"/>
      <c r="O24" s="171"/>
      <c r="P24" s="171"/>
      <c r="Q24" s="117" t="str">
        <f ca="1">IF(B24="","0",VLOOKUP(J24,U3:X9,MATCH(I24,U3:X3,0)))</f>
        <v>0</v>
      </c>
      <c r="R24" s="81" t="str">
        <f ca="1">IF(B24="","0",VLOOKUP(CELL("contenido",H24),U3:X9,MATCH(CELL("contenido",G24),U3:X3,0),FALSE))</f>
        <v>0</v>
      </c>
    </row>
    <row r="25" spans="2:21" ht="25" customHeight="1">
      <c r="B25" s="13" t="str">
        <f ca="1">IF('Impreso de Licencias'!C57="","",CELL("contenido",'Impreso de Licencias'!C57))</f>
        <v/>
      </c>
      <c r="C25" s="27" t="str">
        <f ca="1">IF('Impreso de Licencias'!C57="","",PROPER((CELL("contenido",'Impreso de Licencias'!D57))))</f>
        <v/>
      </c>
      <c r="D25" s="27" t="str">
        <f ca="1">IF('Impreso de Licencias'!C57="","",PROPER((CELL("contenido",'Impreso de Licencias'!F57))))</f>
        <v/>
      </c>
      <c r="E25" s="7" t="str">
        <f ca="1">IF('Impreso de Licencias'!C57="","",CELL("contenido",'Impreso de Licencias'!H57))</f>
        <v/>
      </c>
      <c r="F25" s="7" t="str">
        <f t="shared" ca="1" si="1"/>
        <v/>
      </c>
      <c r="G25" s="21" t="str">
        <f ca="1">IF(B25="","",IF('Impreso de Licencias'!V57&gt;=18,"Mayor",IF('Impreso de Licencias'!V57&gt;=14,"Juvenil","Infantil")))</f>
        <v/>
      </c>
      <c r="H25" s="10" t="str">
        <f ca="1">IF(B25="","",IF(MATCH("X",'Impreso de Licencias'!K57:P57,0)=1,"Básica A",IF(MATCH("X",'Impreso de Licencias'!K57:P57,0)=2,"Básica B",IF(MATCH("X",'Impreso de Licencias'!K57:P57,0)=3,"Básica B1",IF(MATCH("X",'Impreso de Licencias'!K57:P57,0)=4,"Plus A",IF(MATCH("X",'Impreso de Licencias'!K57:P57,0)=5,"Plus B",IF(MATCH("X",'Impreso de Licencias'!K57:P57,0)=6,"Plus B1")))))))</f>
        <v/>
      </c>
      <c r="I25" s="27" t="str">
        <f ca="1">IF('Impreso de Licencias'!C57="","",PROPER((CELL("contenido",'Impreso de Licencias'!I57))))</f>
        <v/>
      </c>
      <c r="J25" s="27" t="str">
        <f ca="1">IF('Impreso de Licencias'!C57="","",PROPER((CELL("contenido",'Impreso de Licencias'!J57))))</f>
        <v/>
      </c>
      <c r="K25" s="171" t="str">
        <f t="shared" ca="1" si="0"/>
        <v/>
      </c>
      <c r="L25" s="171"/>
      <c r="M25" s="171"/>
      <c r="N25" s="171"/>
      <c r="O25" s="171"/>
      <c r="P25" s="171"/>
      <c r="Q25" s="117" t="str">
        <f ca="1">IF(B25="","0",VLOOKUP(J25,U3:X9,MATCH(I25,U3:X3,0)))</f>
        <v>0</v>
      </c>
      <c r="R25" s="81" t="str">
        <f ca="1">IF(B25="","0",VLOOKUP(CELL("contenido",H25),U3:X9,MATCH(CELL("contenido",G25),U3:X3,0),FALSE))</f>
        <v>0</v>
      </c>
    </row>
    <row r="26" spans="2:21" ht="25" customHeight="1">
      <c r="B26" s="13" t="str">
        <f ca="1">IF('Impreso de Licencias'!C58="","",CELL("contenido",'Impreso de Licencias'!C58))</f>
        <v/>
      </c>
      <c r="C26" s="27" t="str">
        <f ca="1">IF('Impreso de Licencias'!C58="","",PROPER((CELL("contenido",'Impreso de Licencias'!D58))))</f>
        <v/>
      </c>
      <c r="D26" s="27" t="str">
        <f ca="1">IF('Impreso de Licencias'!C58="","",PROPER((CELL("contenido",'Impreso de Licencias'!F58))))</f>
        <v/>
      </c>
      <c r="E26" s="7" t="str">
        <f ca="1">IF('Impreso de Licencias'!C58="","",CELL("contenido",'Impreso de Licencias'!H58))</f>
        <v/>
      </c>
      <c r="F26" s="7" t="str">
        <f t="shared" ca="1" si="1"/>
        <v/>
      </c>
      <c r="G26" s="21" t="str">
        <f ca="1">IF(B26="","",IF('Impreso de Licencias'!V58&gt;=18,"Mayor",IF('Impreso de Licencias'!V58&gt;=14,"Juvenil","Infantil")))</f>
        <v/>
      </c>
      <c r="H26" s="10" t="str">
        <f ca="1">IF(B26="","",IF(MATCH("X",'Impreso de Licencias'!K58:P58,0)=1,"Básica A",IF(MATCH("X",'Impreso de Licencias'!K58:P58,0)=2,"Básica B",IF(MATCH("X",'Impreso de Licencias'!K58:P58,0)=3,"Básica B1",IF(MATCH("X",'Impreso de Licencias'!K58:P58,0)=4,"Plus A",IF(MATCH("X",'Impreso de Licencias'!K58:P58,0)=5,"Plus B",IF(MATCH("X",'Impreso de Licencias'!K58:P58,0)=6,"Plus B1")))))))</f>
        <v/>
      </c>
      <c r="I26" s="27" t="str">
        <f ca="1">IF('Impreso de Licencias'!C58="","",PROPER((CELL("contenido",'Impreso de Licencias'!I58))))</f>
        <v/>
      </c>
      <c r="J26" s="27" t="str">
        <f ca="1">IF('Impreso de Licencias'!C58="","",PROPER((CELL("contenido",'Impreso de Licencias'!J58))))</f>
        <v/>
      </c>
      <c r="K26" s="171" t="str">
        <f t="shared" ca="1" si="0"/>
        <v/>
      </c>
      <c r="L26" s="171"/>
      <c r="M26" s="171"/>
      <c r="N26" s="171"/>
      <c r="O26" s="171"/>
      <c r="P26" s="171"/>
      <c r="Q26" s="117" t="str">
        <f ca="1">IF(B26="","0",VLOOKUP(J26,U3:X9,MATCH(I26,U3:X3,0)))</f>
        <v>0</v>
      </c>
      <c r="R26" s="81" t="str">
        <f ca="1">IF(B26="","0",VLOOKUP(CELL("contenido",H26),U3:X9,MATCH(CELL("contenido",G26),U3:X3,0),FALSE))</f>
        <v>0</v>
      </c>
    </row>
    <row r="27" spans="2:21" ht="25" customHeight="1">
      <c r="B27" s="13" t="str">
        <f ca="1">IF('Impreso de Licencias'!C59="","",CELL("contenido",'Impreso de Licencias'!C59))</f>
        <v/>
      </c>
      <c r="C27" s="27" t="str">
        <f ca="1">IF('Impreso de Licencias'!C59="","",PROPER((CELL("contenido",'Impreso de Licencias'!D59))))</f>
        <v/>
      </c>
      <c r="D27" s="27" t="str">
        <f ca="1">IF('Impreso de Licencias'!C59="","",PROPER((CELL("contenido",'Impreso de Licencias'!F59))))</f>
        <v/>
      </c>
      <c r="E27" s="7" t="str">
        <f ca="1">IF('Impreso de Licencias'!C59="","",CELL("contenido",'Impreso de Licencias'!H59))</f>
        <v/>
      </c>
      <c r="F27" s="7" t="str">
        <f t="shared" ca="1" si="1"/>
        <v/>
      </c>
      <c r="G27" s="21" t="str">
        <f ca="1">IF(B27="","",IF('Impreso de Licencias'!V59&gt;=18,"Mayor",IF('Impreso de Licencias'!V59&gt;=14,"Juvenil","Infantil")))</f>
        <v/>
      </c>
      <c r="H27" s="10" t="str">
        <f ca="1">IF(B27="","",IF(MATCH("X",'Impreso de Licencias'!K59:P59,0)=1,"Básica A",IF(MATCH("X",'Impreso de Licencias'!K59:P59,0)=2,"Básica B",IF(MATCH("X",'Impreso de Licencias'!K59:P59,0)=3,"Básica B1",IF(MATCH("X",'Impreso de Licencias'!K59:P59,0)=4,"Plus A",IF(MATCH("X",'Impreso de Licencias'!K59:P59,0)=5,"Plus B",IF(MATCH("X",'Impreso de Licencias'!K59:P59,0)=6,"Plus B1")))))))</f>
        <v/>
      </c>
      <c r="I27" s="27" t="str">
        <f ca="1">IF('Impreso de Licencias'!C59="","",PROPER((CELL("contenido",'Impreso de Licencias'!I59))))</f>
        <v/>
      </c>
      <c r="J27" s="27" t="str">
        <f ca="1">IF('Impreso de Licencias'!C59="","",PROPER((CELL("contenido",'Impreso de Licencias'!J59))))</f>
        <v/>
      </c>
      <c r="K27" s="171" t="str">
        <f t="shared" ca="1" si="0"/>
        <v/>
      </c>
      <c r="L27" s="171"/>
      <c r="M27" s="171"/>
      <c r="N27" s="171"/>
      <c r="O27" s="171"/>
      <c r="P27" s="171"/>
      <c r="Q27" s="117" t="str">
        <f ca="1">IF(B27="","0",VLOOKUP(J27,U3:X9,MATCH(I27,U3:X3,0)))</f>
        <v>0</v>
      </c>
      <c r="R27" s="81" t="str">
        <f ca="1">IF(B27="","0",VLOOKUP(CELL("contenido",H27),U3:X9,MATCH(CELL("contenido",G27),U3:X3,0),FALSE))</f>
        <v>0</v>
      </c>
    </row>
    <row r="28" spans="2:21" ht="25" customHeight="1">
      <c r="B28" s="13" t="str">
        <f ca="1">IF('Impreso de Licencias'!C60="","",CELL("contenido",'Impreso de Licencias'!C60))</f>
        <v/>
      </c>
      <c r="C28" s="27" t="str">
        <f ca="1">IF('Impreso de Licencias'!C60="","",PROPER((CELL("contenido",'Impreso de Licencias'!D60))))</f>
        <v/>
      </c>
      <c r="D28" s="27" t="str">
        <f ca="1">IF('Impreso de Licencias'!C60="","",PROPER((CELL("contenido",'Impreso de Licencias'!F60))))</f>
        <v/>
      </c>
      <c r="E28" s="7" t="str">
        <f ca="1">IF('Impreso de Licencias'!C60="","",CELL("contenido",'Impreso de Licencias'!H60))</f>
        <v/>
      </c>
      <c r="F28" s="7" t="str">
        <f t="shared" ca="1" si="1"/>
        <v/>
      </c>
      <c r="G28" s="21" t="str">
        <f ca="1">IF(B28="","",IF('Impreso de Licencias'!V60&gt;=18,"Mayor",IF('Impreso de Licencias'!V60&gt;=14,"Juvenil","Infantil")))</f>
        <v/>
      </c>
      <c r="H28" s="10" t="str">
        <f ca="1">IF(B28="","",IF(MATCH("X",'Impreso de Licencias'!K60:P60,0)=1,"Básica A",IF(MATCH("X",'Impreso de Licencias'!K60:P60,0)=2,"Básica B",IF(MATCH("X",'Impreso de Licencias'!K60:P60,0)=3,"Básica B1",IF(MATCH("X",'Impreso de Licencias'!K60:P60,0)=4,"Plus A",IF(MATCH("X",'Impreso de Licencias'!K60:P60,0)=5,"Plus B",IF(MATCH("X",'Impreso de Licencias'!K60:P60,0)=6,"Plus B1")))))))</f>
        <v/>
      </c>
      <c r="I28" s="27" t="str">
        <f ca="1">IF('Impreso de Licencias'!C60="","",PROPER((CELL("contenido",'Impreso de Licencias'!I60))))</f>
        <v/>
      </c>
      <c r="J28" s="27" t="str">
        <f ca="1">IF('Impreso de Licencias'!C60="","",PROPER((CELL("contenido",'Impreso de Licencias'!J60))))</f>
        <v/>
      </c>
      <c r="K28" s="171" t="str">
        <f t="shared" ca="1" si="0"/>
        <v/>
      </c>
      <c r="L28" s="171"/>
      <c r="M28" s="171"/>
      <c r="N28" s="171"/>
      <c r="O28" s="171"/>
      <c r="P28" s="171"/>
      <c r="Q28" s="117" t="str">
        <f ca="1">IF(B28="","0",VLOOKUP(J28,U3:X9,MATCH(I28,U3:X3,0)))</f>
        <v>0</v>
      </c>
      <c r="R28" s="81" t="str">
        <f ca="1">IF(B28="","0",VLOOKUP(CELL("contenido",H28),U3:X9,MATCH(CELL("contenido",G28),U3:X3,0),FALSE))</f>
        <v>0</v>
      </c>
    </row>
    <row r="29" spans="2:21" ht="25" customHeight="1">
      <c r="B29" s="13" t="str">
        <f ca="1">IF('Impreso de Licencias'!C61="","",CELL("contenido",'Impreso de Licencias'!C61))</f>
        <v/>
      </c>
      <c r="C29" s="27" t="str">
        <f ca="1">IF('Impreso de Licencias'!C61="","",PROPER((CELL("contenido",'Impreso de Licencias'!D61))))</f>
        <v/>
      </c>
      <c r="D29" s="27" t="str">
        <f ca="1">IF('Impreso de Licencias'!C61="","",PROPER((CELL("contenido",'Impreso de Licencias'!F61))))</f>
        <v/>
      </c>
      <c r="E29" s="7" t="str">
        <f ca="1">IF('Impreso de Licencias'!C61="","",CELL("contenido",'Impreso de Licencias'!H61))</f>
        <v/>
      </c>
      <c r="F29" s="7" t="str">
        <f t="shared" ca="1" si="1"/>
        <v/>
      </c>
      <c r="G29" s="21" t="str">
        <f ca="1">IF(B29="","",IF('Impreso de Licencias'!V61&gt;=18,"Mayor",IF('Impreso de Licencias'!V61&gt;=14,"Juvenil","Infantil")))</f>
        <v/>
      </c>
      <c r="H29" s="10" t="str">
        <f ca="1">IF(B29="","",IF(MATCH("X",'Impreso de Licencias'!K61:P61,0)=1,"Básica A",IF(MATCH("X",'Impreso de Licencias'!K61:P61,0)=2,"Básica B",IF(MATCH("X",'Impreso de Licencias'!K61:P61,0)=3,"Básica B1",IF(MATCH("X",'Impreso de Licencias'!K61:P61,0)=4,"Plus A",IF(MATCH("X",'Impreso de Licencias'!K61:P61,0)=5,"Plus B",IF(MATCH("X",'Impreso de Licencias'!K61:P61,0)=6,"Plus B1")))))))</f>
        <v/>
      </c>
      <c r="I29" s="27" t="str">
        <f ca="1">IF('Impreso de Licencias'!C61="","",PROPER((CELL("contenido",'Impreso de Licencias'!I61))))</f>
        <v/>
      </c>
      <c r="J29" s="27" t="str">
        <f ca="1">IF('Impreso de Licencias'!C61="","",PROPER((CELL("contenido",'Impreso de Licencias'!J61))))</f>
        <v/>
      </c>
      <c r="K29" s="171" t="str">
        <f t="shared" ca="1" si="0"/>
        <v/>
      </c>
      <c r="L29" s="171"/>
      <c r="M29" s="171"/>
      <c r="N29" s="171"/>
      <c r="O29" s="171"/>
      <c r="P29" s="171"/>
      <c r="Q29" s="117" t="str">
        <f ca="1">IF(B29="","0",VLOOKUP(J29,U3:X9,MATCH(I29,U3:X3,0)))</f>
        <v>0</v>
      </c>
      <c r="R29" s="81" t="str">
        <f ca="1">IF(B29="","0",VLOOKUP(CELL("contenido",H29),U3:X9,MATCH(CELL("contenido",G29),U3:X3,0),FALSE))</f>
        <v>0</v>
      </c>
    </row>
    <row r="30" spans="2:21" ht="25" customHeight="1">
      <c r="B30" s="13" t="str">
        <f ca="1">IF('Impreso de Licencias'!C62="","",CELL("contenido",'Impreso de Licencias'!C62))</f>
        <v/>
      </c>
      <c r="C30" s="27" t="str">
        <f ca="1">IF('Impreso de Licencias'!C62="","",PROPER((CELL("contenido",'Impreso de Licencias'!D62))))</f>
        <v/>
      </c>
      <c r="D30" s="27" t="str">
        <f ca="1">IF('Impreso de Licencias'!C62="","",PROPER((CELL("contenido",'Impreso de Licencias'!F62))))</f>
        <v/>
      </c>
      <c r="E30" s="7" t="str">
        <f ca="1">IF('Impreso de Licencias'!C62="","",CELL("contenido",'Impreso de Licencias'!H62))</f>
        <v/>
      </c>
      <c r="F30" s="7" t="str">
        <f t="shared" ca="1" si="1"/>
        <v/>
      </c>
      <c r="G30" s="21" t="str">
        <f ca="1">IF(B30="","",IF('Impreso de Licencias'!V62&gt;=18,"Mayor",IF('Impreso de Licencias'!V62&gt;=14,"Juvenil","Infantil")))</f>
        <v/>
      </c>
      <c r="H30" s="10" t="str">
        <f ca="1">IF(B30="","",IF(MATCH("X",'Impreso de Licencias'!K62:P62,0)=1,"Básica A",IF(MATCH("X",'Impreso de Licencias'!K62:P62,0)=2,"Básica B",IF(MATCH("X",'Impreso de Licencias'!K62:P62,0)=3,"Básica B1",IF(MATCH("X",'Impreso de Licencias'!K62:P62,0)=4,"Plus A",IF(MATCH("X",'Impreso de Licencias'!K62:P62,0)=5,"Plus B",IF(MATCH("X",'Impreso de Licencias'!K62:P62,0)=6,"Plus B1")))))))</f>
        <v/>
      </c>
      <c r="I30" s="27" t="str">
        <f ca="1">IF('Impreso de Licencias'!C62="","",PROPER((CELL("contenido",'Impreso de Licencias'!I62))))</f>
        <v/>
      </c>
      <c r="J30" s="27" t="str">
        <f ca="1">IF('Impreso de Licencias'!C62="","",PROPER((CELL("contenido",'Impreso de Licencias'!J62))))</f>
        <v/>
      </c>
      <c r="K30" s="171" t="str">
        <f t="shared" ca="1" si="0"/>
        <v/>
      </c>
      <c r="L30" s="171"/>
      <c r="M30" s="171"/>
      <c r="N30" s="171"/>
      <c r="O30" s="171"/>
      <c r="P30" s="171"/>
      <c r="Q30" s="117" t="str">
        <f ca="1">IF(B30="","0",VLOOKUP(J30,U3:X9,MATCH(I30,U3:X3,0)))</f>
        <v>0</v>
      </c>
      <c r="R30" s="81" t="str">
        <f ca="1">IF(B30="","0",VLOOKUP(CELL("contenido",H30),U3:X9,MATCH(CELL("contenido",G30),U3:X3,0),FALSE))</f>
        <v>0</v>
      </c>
    </row>
    <row r="31" spans="2:21" ht="25" customHeight="1">
      <c r="B31" s="13" t="str">
        <f ca="1">IF('Impreso de Licencias'!C63="","",CELL("contenido",'Impreso de Licencias'!C63))</f>
        <v/>
      </c>
      <c r="C31" s="27" t="str">
        <f ca="1">IF('Impreso de Licencias'!C63="","",PROPER((CELL("contenido",'Impreso de Licencias'!D63))))</f>
        <v/>
      </c>
      <c r="D31" s="27" t="str">
        <f ca="1">IF('Impreso de Licencias'!C63="","",PROPER((CELL("contenido",'Impreso de Licencias'!F63))))</f>
        <v/>
      </c>
      <c r="E31" s="7" t="str">
        <f ca="1">IF('Impreso de Licencias'!C63="","",CELL("contenido",'Impreso de Licencias'!H63))</f>
        <v/>
      </c>
      <c r="F31" s="7" t="str">
        <f t="shared" ca="1" si="1"/>
        <v/>
      </c>
      <c r="G31" s="21" t="str">
        <f ca="1">IF(B31="","",IF('Impreso de Licencias'!V63&gt;=18,"Mayor",IF('Impreso de Licencias'!V63&gt;=14,"Juvenil","Infantil")))</f>
        <v/>
      </c>
      <c r="H31" s="10" t="str">
        <f ca="1">IF(B31="","",IF(MATCH("X",'Impreso de Licencias'!K63:P63,0)=1,"Básica A",IF(MATCH("X",'Impreso de Licencias'!K63:P63,0)=2,"Básica B",IF(MATCH("X",'Impreso de Licencias'!K63:P63,0)=3,"Básica B1",IF(MATCH("X",'Impreso de Licencias'!K63:P63,0)=4,"Plus A",IF(MATCH("X",'Impreso de Licencias'!K63:P63,0)=5,"Plus B",IF(MATCH("X",'Impreso de Licencias'!K63:P63,0)=6,"Plus B1")))))))</f>
        <v/>
      </c>
      <c r="I31" s="27" t="str">
        <f ca="1">IF('Impreso de Licencias'!C63="","",PROPER((CELL("contenido",'Impreso de Licencias'!I63))))</f>
        <v/>
      </c>
      <c r="J31" s="27" t="str">
        <f ca="1">IF('Impreso de Licencias'!C63="","",PROPER((CELL("contenido",'Impreso de Licencias'!J63))))</f>
        <v/>
      </c>
      <c r="K31" s="171" t="str">
        <f t="shared" ca="1" si="0"/>
        <v/>
      </c>
      <c r="L31" s="171"/>
      <c r="M31" s="171"/>
      <c r="N31" s="171"/>
      <c r="O31" s="171"/>
      <c r="P31" s="171"/>
      <c r="Q31" s="117" t="str">
        <f ca="1">IF(B31="","0",VLOOKUP(J31,U3:X9,MATCH(I31,U3:X3,0)))</f>
        <v>0</v>
      </c>
      <c r="R31" s="81" t="str">
        <f ca="1">IF(B31="","0",VLOOKUP(CELL("contenido",H31),U3:X9,MATCH(CELL("contenido",G31),U3:X3,0),FALSE))</f>
        <v>0</v>
      </c>
    </row>
    <row r="32" spans="2:21" ht="25" customHeight="1" thickBot="1">
      <c r="B32" s="14" t="str">
        <f ca="1">IF('Impreso de Licencias'!C64="","",CELL("contenido",'Impreso de Licencias'!C64))</f>
        <v/>
      </c>
      <c r="C32" s="28" t="str">
        <f ca="1">IF('Impreso de Licencias'!C64="","",PROPER((CELL("contenido",'Impreso de Licencias'!D64))))</f>
        <v/>
      </c>
      <c r="D32" s="28" t="str">
        <f ca="1">IF('Impreso de Licencias'!C64="","",PROPER((CELL("contenido",'Impreso de Licencias'!F64))))</f>
        <v/>
      </c>
      <c r="E32" s="15" t="str">
        <f ca="1">IF('Impreso de Licencias'!C64="","",CELL("contenido",'Impreso de Licencias'!H64))</f>
        <v/>
      </c>
      <c r="F32" s="15" t="str">
        <f t="shared" ca="1" si="1"/>
        <v/>
      </c>
      <c r="G32" s="53" t="str">
        <f ca="1">IF(B32="","",IF('Impreso de Licencias'!V64&gt;=18,"Mayor",IF('Impreso de Licencias'!V64&gt;=14,"Juvenil","Infantil")))</f>
        <v/>
      </c>
      <c r="H32" s="11" t="str">
        <f ca="1">IF(B32="","",IF(MATCH("X",'Impreso de Licencias'!K64:P64,0)=1,"Básica A",IF(MATCH("X",'Impreso de Licencias'!K64:P64,0)=2,"Básica B",IF(MATCH("X",'Impreso de Licencias'!K64:P64,0)=3,"Básica B1",IF(MATCH("X",'Impreso de Licencias'!K64:P64,0)=4,"Plus A",IF(MATCH("X",'Impreso de Licencias'!K64:P64,0)=5,"Plus B",IF(MATCH("X",'Impreso de Licencias'!K64:P64,0)=6,"Plus B1")))))))</f>
        <v/>
      </c>
      <c r="I32" s="28" t="str">
        <f ca="1">IF('Impreso de Licencias'!C64="","",PROPER((CELL("contenido",'Impreso de Licencias'!I64))))</f>
        <v/>
      </c>
      <c r="J32" s="28" t="str">
        <f ca="1">IF('Impreso de Licencias'!C64="","",PROPER((CELL("contenido",'Impreso de Licencias'!J64))))</f>
        <v/>
      </c>
      <c r="K32" s="213" t="str">
        <f t="shared" ca="1" si="0"/>
        <v/>
      </c>
      <c r="L32" s="213"/>
      <c r="M32" s="213"/>
      <c r="N32" s="213"/>
      <c r="O32" s="213"/>
      <c r="P32" s="213"/>
      <c r="Q32" s="118" t="str">
        <f ca="1">IF(B32="","0",VLOOKUP(J32,U3:X9,MATCH(I32,U3:X3,0)))</f>
        <v>0</v>
      </c>
      <c r="R32" s="98" t="str">
        <f ca="1">IF(B32="","0",VLOOKUP(CELL("contenido",H32),U3:X9,MATCH(CELL("contenido",G32),U3:X3,0),FALSE))</f>
        <v>0</v>
      </c>
    </row>
    <row r="33" spans="2:18" ht="25" customHeight="1">
      <c r="B33" s="17"/>
      <c r="C33" s="18"/>
      <c r="D33" s="18"/>
      <c r="E33" s="19"/>
      <c r="F33" s="19"/>
      <c r="G33" s="20"/>
      <c r="H33" s="20"/>
      <c r="I33" s="18"/>
      <c r="J33" s="18"/>
      <c r="K33" s="20"/>
      <c r="L33" s="20"/>
      <c r="M33" s="20"/>
      <c r="N33" s="20"/>
      <c r="O33" s="20"/>
      <c r="P33" s="20"/>
      <c r="Q33" s="20"/>
      <c r="R33" s="20"/>
    </row>
  </sheetData>
  <sheetProtection algorithmName="SHA-512" hashValue="Wyxc//CKICKhWD8czIxnxrv7/bLtLdjeLKzXCH9rySnH4lGS5qDgUyadncytt7GmkdMkOSJf2LWKkhPjFON1Hw==" saltValue="emvVJrfMSuPnNdOmhGDJPw==" spinCount="100000" sheet="1" objects="1" scenarios="1" selectLockedCells="1"/>
  <mergeCells count="56">
    <mergeCell ref="AG13:AK13"/>
    <mergeCell ref="K23:P23"/>
    <mergeCell ref="K24:P24"/>
    <mergeCell ref="K30:P30"/>
    <mergeCell ref="K31:P31"/>
    <mergeCell ref="K22:P22"/>
    <mergeCell ref="K16:P16"/>
    <mergeCell ref="K17:P17"/>
    <mergeCell ref="K18:P18"/>
    <mergeCell ref="K19:P19"/>
    <mergeCell ref="K20:P20"/>
    <mergeCell ref="K21:P21"/>
    <mergeCell ref="U13:W13"/>
    <mergeCell ref="K32:P32"/>
    <mergeCell ref="K25:P25"/>
    <mergeCell ref="K26:P26"/>
    <mergeCell ref="K27:P27"/>
    <mergeCell ref="K28:P28"/>
    <mergeCell ref="K29:P29"/>
    <mergeCell ref="U1:X2"/>
    <mergeCell ref="AA1:AE2"/>
    <mergeCell ref="AA11:AE12"/>
    <mergeCell ref="U12:W12"/>
    <mergeCell ref="U11:W11"/>
    <mergeCell ref="AG3:AJ3"/>
    <mergeCell ref="AG2:AJ2"/>
    <mergeCell ref="AG5:AK5"/>
    <mergeCell ref="AG6:AK7"/>
    <mergeCell ref="AG9:AK9"/>
    <mergeCell ref="AG10:AK11"/>
    <mergeCell ref="AG12:AK12"/>
    <mergeCell ref="B1:D1"/>
    <mergeCell ref="E1:F1"/>
    <mergeCell ref="B2:D2"/>
    <mergeCell ref="F3:F4"/>
    <mergeCell ref="B3:B4"/>
    <mergeCell ref="C3:C4"/>
    <mergeCell ref="D3:D4"/>
    <mergeCell ref="E3:E4"/>
    <mergeCell ref="G3:H3"/>
    <mergeCell ref="K3:P4"/>
    <mergeCell ref="K6:P6"/>
    <mergeCell ref="K7:P7"/>
    <mergeCell ref="I3:J3"/>
    <mergeCell ref="R3:R4"/>
    <mergeCell ref="Q3:Q4"/>
    <mergeCell ref="AA14:AE15"/>
    <mergeCell ref="K10:P10"/>
    <mergeCell ref="K5:P5"/>
    <mergeCell ref="K8:P8"/>
    <mergeCell ref="K9:P9"/>
    <mergeCell ref="K11:P11"/>
    <mergeCell ref="K12:P12"/>
    <mergeCell ref="K13:P13"/>
    <mergeCell ref="K14:P14"/>
    <mergeCell ref="K15:P15"/>
  </mergeCells>
  <printOptions horizontalCentered="1" verticalCentered="1"/>
  <pageMargins left="0.25" right="0.25" top="0.75" bottom="0.75" header="0.3" footer="0.3"/>
  <pageSetup paperSize="9" scale="65" fitToHeight="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Impreso de Licencias</vt:lpstr>
      <vt:lpstr>Resumen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Usuario de Microsoft Office</cp:lastModifiedBy>
  <cp:lastPrinted>2015-12-18T16:59:34Z</cp:lastPrinted>
  <dcterms:created xsi:type="dcterms:W3CDTF">2009-12-02T23:20:48Z</dcterms:created>
  <dcterms:modified xsi:type="dcterms:W3CDTF">2020-02-12T19:31:19Z</dcterms:modified>
</cp:coreProperties>
</file>